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tavio Martinez\Downloads\"/>
    </mc:Choice>
  </mc:AlternateContent>
  <xr:revisionPtr revIDLastSave="0" documentId="13_ncr:1_{94ADF509-5651-4E3C-8B39-66F91CC400B4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Fábricas" sheetId="8" r:id="rId1"/>
    <sheet name="Dez" sheetId="20" state="hidden" r:id="rId2"/>
    <sheet name="Nov" sheetId="21" state="hidden" r:id="rId3"/>
    <sheet name="Out" sheetId="18" state="hidden" r:id="rId4"/>
    <sheet name="Set" sheetId="17" state="hidden" r:id="rId5"/>
    <sheet name="Ago" sheetId="16" state="hidden" r:id="rId6"/>
    <sheet name="Jul" sheetId="15" state="hidden" r:id="rId7"/>
    <sheet name="Mai" sheetId="13" state="hidden" r:id="rId8"/>
    <sheet name="Jun" sheetId="14" state="hidden" r:id="rId9"/>
    <sheet name="Abr" sheetId="12" state="hidden" r:id="rId10"/>
    <sheet name="Mar" sheetId="11" state="hidden" r:id="rId11"/>
    <sheet name="Fev" sheetId="10" state="hidden" r:id="rId12"/>
    <sheet name="Jan" sheetId="9" state="hidden" r:id="rId13"/>
  </sheets>
  <definedNames>
    <definedName name="_xlnm.Print_Area" localSheetId="0">Fábricas!$A$1:$W$192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78" i="8" l="1"/>
  <c r="R191" i="8"/>
  <c r="R190" i="8"/>
  <c r="R189" i="8"/>
  <c r="R188" i="8"/>
  <c r="R187" i="8"/>
  <c r="R175" i="8"/>
  <c r="R176" i="8"/>
  <c r="R115" i="8"/>
  <c r="R99" i="8"/>
  <c r="R96" i="8"/>
  <c r="R43" i="8"/>
  <c r="R39" i="8"/>
  <c r="R40" i="8"/>
  <c r="R139" i="8"/>
  <c r="N254" i="21"/>
  <c r="L463" i="21"/>
  <c r="R137" i="8"/>
  <c r="R136" i="8"/>
  <c r="R135" i="8"/>
  <c r="R132" i="8"/>
  <c r="R130" i="8"/>
  <c r="R129" i="8"/>
  <c r="R127" i="8"/>
  <c r="R125" i="8"/>
  <c r="R120" i="8"/>
  <c r="R119" i="8"/>
  <c r="R114" i="8"/>
  <c r="R113" i="8"/>
  <c r="R112" i="8"/>
  <c r="R111" i="8"/>
  <c r="R110" i="8"/>
  <c r="R109" i="8"/>
  <c r="R108" i="8"/>
  <c r="R105" i="8"/>
  <c r="R106" i="8"/>
  <c r="R104" i="8"/>
  <c r="R103" i="8"/>
  <c r="L313" i="21"/>
  <c r="R98" i="8"/>
  <c r="R97" i="8"/>
  <c r="R95" i="8"/>
  <c r="R94" i="8"/>
  <c r="R90" i="8"/>
  <c r="R91" i="8"/>
  <c r="R86" i="8"/>
  <c r="R85" i="8"/>
  <c r="R84" i="8"/>
  <c r="R83" i="8"/>
  <c r="R82" i="8"/>
  <c r="R81" i="8"/>
  <c r="R79" i="8"/>
  <c r="R78" i="8"/>
  <c r="R76" i="8"/>
  <c r="R75" i="8"/>
  <c r="R71" i="8"/>
  <c r="R70" i="8"/>
  <c r="R69" i="8"/>
  <c r="R68" i="8"/>
  <c r="R67" i="8"/>
  <c r="R66" i="8"/>
  <c r="R65" i="8"/>
  <c r="R64" i="8"/>
  <c r="R62" i="8"/>
  <c r="R58" i="8"/>
  <c r="R56" i="8"/>
  <c r="R55" i="8"/>
  <c r="R53" i="8"/>
  <c r="R52" i="8"/>
  <c r="L433" i="21"/>
  <c r="L428" i="21"/>
  <c r="L427" i="21"/>
  <c r="L420" i="21"/>
  <c r="L415" i="21"/>
  <c r="L414" i="21"/>
  <c r="L413" i="21"/>
  <c r="L406" i="21"/>
  <c r="L401" i="21"/>
  <c r="L397" i="21"/>
  <c r="L396" i="21"/>
  <c r="L390" i="21"/>
  <c r="L388" i="21"/>
  <c r="L387" i="21"/>
  <c r="L386" i="21"/>
  <c r="L385" i="21"/>
  <c r="L384" i="21"/>
  <c r="L383" i="21"/>
  <c r="L382" i="21"/>
  <c r="L381" i="21"/>
  <c r="L380" i="21"/>
  <c r="L373" i="21"/>
  <c r="L370" i="21"/>
  <c r="L369" i="21"/>
  <c r="L363" i="21"/>
  <c r="L361" i="21"/>
  <c r="L360" i="21"/>
  <c r="L359" i="21"/>
  <c r="L356" i="21"/>
  <c r="L355" i="21"/>
  <c r="L349" i="21"/>
  <c r="L346" i="21"/>
  <c r="L343" i="21"/>
  <c r="L340" i="21"/>
  <c r="L339" i="21"/>
  <c r="L331" i="21"/>
  <c r="L328" i="21"/>
  <c r="L324" i="21"/>
  <c r="L314" i="21"/>
  <c r="L302" i="21"/>
  <c r="L301" i="21"/>
  <c r="L300" i="21"/>
  <c r="L299" i="21"/>
  <c r="L298" i="21"/>
  <c r="L297" i="21"/>
  <c r="L296" i="21"/>
  <c r="L295" i="21"/>
  <c r="L294" i="21"/>
  <c r="L293" i="21"/>
  <c r="L292" i="21"/>
  <c r="L291" i="21"/>
  <c r="L290" i="21"/>
  <c r="L289" i="21"/>
  <c r="L288" i="21"/>
  <c r="L281" i="21"/>
  <c r="L274" i="21"/>
  <c r="L268" i="21"/>
  <c r="L262" i="21"/>
  <c r="L261" i="21"/>
  <c r="L260" i="21"/>
  <c r="L259" i="21"/>
  <c r="L258" i="21"/>
  <c r="L255" i="21"/>
  <c r="L254" i="21"/>
  <c r="L250" i="21"/>
  <c r="L249" i="21"/>
  <c r="L248" i="21"/>
  <c r="L247" i="21"/>
  <c r="L246" i="21"/>
  <c r="L245" i="21"/>
  <c r="L244" i="21"/>
  <c r="L243" i="21"/>
  <c r="L242" i="21"/>
  <c r="L241" i="21"/>
  <c r="L226" i="21"/>
  <c r="L225" i="21"/>
  <c r="L220" i="21"/>
  <c r="L219" i="21"/>
  <c r="L204" i="21"/>
  <c r="L190" i="21"/>
  <c r="L189" i="21"/>
  <c r="L179" i="21"/>
  <c r="L167" i="21"/>
  <c r="L166" i="21"/>
  <c r="L165" i="21"/>
  <c r="L164" i="21"/>
  <c r="L163" i="21"/>
  <c r="R42" i="8"/>
  <c r="R20" i="8"/>
  <c r="R19" i="8"/>
  <c r="Q19" i="8"/>
  <c r="S99" i="8"/>
  <c r="S178" i="8" l="1"/>
  <c r="L150" i="20"/>
  <c r="S151" i="8"/>
  <c r="S90" i="8"/>
  <c r="O169" i="20"/>
  <c r="L169" i="20"/>
  <c r="N378" i="20"/>
  <c r="N322" i="20"/>
  <c r="M263" i="20"/>
  <c r="S191" i="8"/>
  <c r="S190" i="8"/>
  <c r="S189" i="8"/>
  <c r="S188" i="8"/>
  <c r="S187" i="8"/>
  <c r="S176" i="8"/>
  <c r="S139" i="8"/>
  <c r="S136" i="8"/>
  <c r="S135" i="8"/>
  <c r="S132" i="8"/>
  <c r="S130" i="8"/>
  <c r="S129" i="8"/>
  <c r="S127" i="8"/>
  <c r="S125" i="8"/>
  <c r="S120" i="8"/>
  <c r="S119" i="8"/>
  <c r="L374" i="20"/>
  <c r="L373" i="20"/>
  <c r="L370" i="20"/>
  <c r="L369" i="20"/>
  <c r="S109" i="8"/>
  <c r="S114" i="8"/>
  <c r="S113" i="8"/>
  <c r="S112" i="8"/>
  <c r="S110" i="8"/>
  <c r="L408" i="20"/>
  <c r="L407" i="20"/>
  <c r="L397" i="20"/>
  <c r="L396" i="20"/>
  <c r="L395" i="20"/>
  <c r="L394" i="20"/>
  <c r="L393" i="20"/>
  <c r="L392" i="20"/>
  <c r="L391" i="20"/>
  <c r="L390" i="20"/>
  <c r="S108" i="8"/>
  <c r="S106" i="8"/>
  <c r="S104" i="8"/>
  <c r="S103" i="8"/>
  <c r="S97" i="8"/>
  <c r="S95" i="8"/>
  <c r="S94" i="8"/>
  <c r="S91" i="8"/>
  <c r="S86" i="8"/>
  <c r="S84" i="8"/>
  <c r="S83" i="8"/>
  <c r="S82" i="8"/>
  <c r="S81" i="8"/>
  <c r="S79" i="8"/>
  <c r="S78" i="8"/>
  <c r="S76" i="8"/>
  <c r="S75" i="8"/>
  <c r="L288" i="20"/>
  <c r="L287" i="20"/>
  <c r="L286" i="20"/>
  <c r="L285" i="20"/>
  <c r="L284" i="20"/>
  <c r="L281" i="20"/>
  <c r="L280" i="20"/>
  <c r="L279" i="20"/>
  <c r="L278" i="20"/>
  <c r="L271" i="20"/>
  <c r="L270" i="20"/>
  <c r="L269" i="20"/>
  <c r="L268" i="20"/>
  <c r="S71" i="8"/>
  <c r="S69" i="8"/>
  <c r="S68" i="8"/>
  <c r="S67" i="8"/>
  <c r="S66" i="8"/>
  <c r="S65" i="8"/>
  <c r="S64" i="8"/>
  <c r="L259" i="20"/>
  <c r="L258" i="20"/>
  <c r="L257" i="20"/>
  <c r="L256" i="20"/>
  <c r="L255" i="20"/>
  <c r="L254" i="20"/>
  <c r="L253" i="20"/>
  <c r="L252" i="20"/>
  <c r="L251" i="20"/>
  <c r="S62" i="8"/>
  <c r="S58" i="8"/>
  <c r="S56" i="8"/>
  <c r="S55" i="8"/>
  <c r="S53" i="8"/>
  <c r="S52" i="8"/>
  <c r="S43" i="8"/>
  <c r="S42" i="8"/>
  <c r="S40" i="8"/>
  <c r="S39" i="8"/>
  <c r="S20" i="8"/>
  <c r="S19" i="8"/>
  <c r="L472" i="20"/>
  <c r="L464" i="20"/>
  <c r="L461" i="20"/>
  <c r="L460" i="20"/>
  <c r="L459" i="20"/>
  <c r="L455" i="20"/>
  <c r="L451" i="20"/>
  <c r="L442" i="20"/>
  <c r="L436" i="20"/>
  <c r="L431" i="20"/>
  <c r="L430" i="20"/>
  <c r="L429" i="20"/>
  <c r="L424" i="20"/>
  <c r="L423" i="20"/>
  <c r="L422" i="20"/>
  <c r="L415" i="20"/>
  <c r="L410" i="20"/>
  <c r="L406" i="20"/>
  <c r="L405" i="20"/>
  <c r="L399" i="20"/>
  <c r="L389" i="20"/>
  <c r="L386" i="20"/>
  <c r="L382" i="20"/>
  <c r="L379" i="20"/>
  <c r="L378" i="20"/>
  <c r="L372" i="20"/>
  <c r="L368" i="20"/>
  <c r="L365" i="20"/>
  <c r="L364" i="20"/>
  <c r="L358" i="20"/>
  <c r="L355" i="20"/>
  <c r="L352" i="20"/>
  <c r="L349" i="20"/>
  <c r="L348" i="20"/>
  <c r="L340" i="20"/>
  <c r="L337" i="20"/>
  <c r="L333" i="20"/>
  <c r="L323" i="20"/>
  <c r="L322" i="20"/>
  <c r="L317" i="20"/>
  <c r="L313" i="20"/>
  <c r="L311" i="20"/>
  <c r="L310" i="20"/>
  <c r="L309" i="20"/>
  <c r="L308" i="20"/>
  <c r="L307" i="20"/>
  <c r="L306" i="20"/>
  <c r="L305" i="20"/>
  <c r="L304" i="20"/>
  <c r="L303" i="20"/>
  <c r="L302" i="20"/>
  <c r="L301" i="20"/>
  <c r="L300" i="20"/>
  <c r="L299" i="20"/>
  <c r="L298" i="20"/>
  <c r="L297" i="20"/>
  <c r="L290" i="20"/>
  <c r="L283" i="20"/>
  <c r="L277" i="20"/>
  <c r="L273" i="20"/>
  <c r="L267" i="20"/>
  <c r="L264" i="20"/>
  <c r="L263" i="20"/>
  <c r="L250" i="20"/>
  <c r="L249" i="20"/>
  <c r="L248" i="20"/>
  <c r="L234" i="20"/>
  <c r="L233" i="20"/>
  <c r="L227" i="20"/>
  <c r="L226" i="20"/>
  <c r="L211" i="20"/>
  <c r="L197" i="20"/>
  <c r="L196" i="20"/>
  <c r="L185" i="20"/>
  <c r="L173" i="20"/>
  <c r="L172" i="20"/>
  <c r="L171" i="20"/>
  <c r="L170" i="20"/>
  <c r="Q35" i="8"/>
  <c r="Q178" i="8"/>
  <c r="Q108" i="8"/>
  <c r="Q127" i="8"/>
  <c r="Q106" i="8"/>
  <c r="Q191" i="8"/>
  <c r="Q190" i="8"/>
  <c r="Q189" i="8"/>
  <c r="Q188" i="8"/>
  <c r="Q187" i="8"/>
  <c r="Q179" i="8"/>
  <c r="Q177" i="8"/>
  <c r="Q176" i="8"/>
  <c r="Q90" i="8"/>
  <c r="Q139" i="8"/>
  <c r="Q137" i="8"/>
  <c r="Q136" i="8"/>
  <c r="Q135" i="8"/>
  <c r="Q132" i="8"/>
  <c r="Q130" i="8"/>
  <c r="Q129" i="8"/>
  <c r="Q125" i="8"/>
  <c r="Q120" i="8"/>
  <c r="Q119" i="8"/>
  <c r="Q114" i="8"/>
  <c r="Q113" i="8"/>
  <c r="Q112" i="8"/>
  <c r="Q111" i="8"/>
  <c r="Q110" i="8"/>
  <c r="Q109" i="8"/>
  <c r="Q105" i="8"/>
  <c r="Q104" i="8"/>
  <c r="Q103" i="8"/>
  <c r="Q97" i="8"/>
  <c r="Q95" i="8"/>
  <c r="Q94" i="8"/>
  <c r="Q91" i="8"/>
  <c r="Q86" i="8"/>
  <c r="Q85" i="8"/>
  <c r="Q84" i="8"/>
  <c r="Q83" i="8"/>
  <c r="Q82" i="8"/>
  <c r="Q81" i="8"/>
  <c r="Q80" i="8"/>
  <c r="Q79" i="8"/>
  <c r="Q78" i="8"/>
  <c r="Q76" i="8"/>
  <c r="Q75" i="8"/>
  <c r="Q71" i="8"/>
  <c r="Q70" i="8"/>
  <c r="Q69" i="8"/>
  <c r="Q68" i="8"/>
  <c r="Q67" i="8"/>
  <c r="Q66" i="8"/>
  <c r="Q65" i="8"/>
  <c r="Q64" i="8"/>
  <c r="Q62" i="8"/>
  <c r="Q58" i="8"/>
  <c r="Q56" i="8"/>
  <c r="Q55" i="8"/>
  <c r="Q53" i="8"/>
  <c r="Q52" i="8"/>
  <c r="Q43" i="8"/>
  <c r="Q42" i="8"/>
  <c r="Q40" i="8"/>
  <c r="Q39" i="8"/>
  <c r="L425" i="18"/>
  <c r="L419" i="18"/>
  <c r="L412" i="18"/>
  <c r="L410" i="18"/>
  <c r="L409" i="18"/>
  <c r="L405" i="18"/>
  <c r="L403" i="18"/>
  <c r="L402" i="18"/>
  <c r="L401" i="18"/>
  <c r="L396" i="18"/>
  <c r="L392" i="18"/>
  <c r="L389" i="18"/>
  <c r="L385" i="18"/>
  <c r="L383" i="18"/>
  <c r="L382" i="18"/>
  <c r="L381" i="18"/>
  <c r="L380" i="18"/>
  <c r="L379" i="18"/>
  <c r="L378" i="18"/>
  <c r="L377" i="18"/>
  <c r="L376" i="18"/>
  <c r="L375" i="18"/>
  <c r="L372" i="18"/>
  <c r="L368" i="18"/>
  <c r="L365" i="18"/>
  <c r="L362" i="18"/>
  <c r="L358" i="18"/>
  <c r="L356" i="18"/>
  <c r="L355" i="18"/>
  <c r="L354" i="18"/>
  <c r="L351" i="18"/>
  <c r="L348" i="18"/>
  <c r="L344" i="18"/>
  <c r="L341" i="18"/>
  <c r="L338" i="18"/>
  <c r="L335" i="18"/>
  <c r="L332" i="18"/>
  <c r="L327" i="18"/>
  <c r="L324" i="18"/>
  <c r="L320" i="18"/>
  <c r="L310" i="18"/>
  <c r="L307" i="18"/>
  <c r="L304" i="18"/>
  <c r="L300" i="18"/>
  <c r="L284" i="18"/>
  <c r="L277" i="18"/>
  <c r="L270" i="18"/>
  <c r="L264" i="18"/>
  <c r="L260" i="18"/>
  <c r="L258" i="18"/>
  <c r="L257" i="18"/>
  <c r="L256" i="18"/>
  <c r="L255" i="18"/>
  <c r="L254" i="18"/>
  <c r="L251" i="18"/>
  <c r="L248" i="18"/>
  <c r="L246" i="18"/>
  <c r="L245" i="18"/>
  <c r="L244" i="18"/>
  <c r="L243" i="18"/>
  <c r="L242" i="18"/>
  <c r="L241" i="18"/>
  <c r="L240" i="18"/>
  <c r="L239" i="18"/>
  <c r="L238" i="18"/>
  <c r="L235" i="18"/>
  <c r="L221" i="18"/>
  <c r="L216" i="18"/>
  <c r="L200" i="18"/>
  <c r="L186" i="18"/>
  <c r="L175" i="18"/>
  <c r="L163" i="18"/>
  <c r="L159" i="18"/>
  <c r="Q12" i="8"/>
  <c r="P178" i="8"/>
  <c r="P191" i="8" l="1"/>
  <c r="P190" i="8"/>
  <c r="P189" i="8"/>
  <c r="P188" i="8"/>
  <c r="P187" i="8"/>
  <c r="P35" i="8"/>
  <c r="P176" i="8"/>
  <c r="P90" i="8"/>
  <c r="P139" i="8"/>
  <c r="P137" i="8"/>
  <c r="P136" i="8"/>
  <c r="P135" i="8"/>
  <c r="P132" i="8"/>
  <c r="L404" i="17"/>
  <c r="L403" i="17"/>
  <c r="P130" i="8"/>
  <c r="P129" i="8"/>
  <c r="P127" i="8"/>
  <c r="P125" i="8"/>
  <c r="P120" i="8"/>
  <c r="P119" i="8"/>
  <c r="P114" i="8"/>
  <c r="P113" i="8"/>
  <c r="P112" i="8"/>
  <c r="P111" i="8"/>
  <c r="P110" i="8"/>
  <c r="P109" i="8"/>
  <c r="P108" i="8"/>
  <c r="P106" i="8"/>
  <c r="P105" i="8"/>
  <c r="P104" i="8"/>
  <c r="P103" i="8"/>
  <c r="P100" i="8"/>
  <c r="L331" i="17"/>
  <c r="L330" i="17"/>
  <c r="L329" i="17"/>
  <c r="P97" i="8"/>
  <c r="P95" i="8"/>
  <c r="P94" i="8"/>
  <c r="P80" i="8"/>
  <c r="P91" i="8"/>
  <c r="P86" i="8"/>
  <c r="P85" i="8"/>
  <c r="P84" i="8"/>
  <c r="P83" i="8"/>
  <c r="P82" i="8"/>
  <c r="P81" i="8"/>
  <c r="P79" i="8"/>
  <c r="P78" i="8"/>
  <c r="P76" i="8"/>
  <c r="P75" i="8"/>
  <c r="P71" i="8"/>
  <c r="P70" i="8"/>
  <c r="P69" i="8"/>
  <c r="P68" i="8"/>
  <c r="P67" i="8"/>
  <c r="P66" i="8"/>
  <c r="P65" i="8"/>
  <c r="P64" i="8"/>
  <c r="P62" i="8"/>
  <c r="P58" i="8"/>
  <c r="P56" i="8"/>
  <c r="P55" i="8"/>
  <c r="P53" i="8"/>
  <c r="P52" i="8"/>
  <c r="P43" i="8"/>
  <c r="P42" i="8"/>
  <c r="P40" i="8"/>
  <c r="P39" i="8"/>
  <c r="P20" i="8"/>
  <c r="P19" i="8"/>
  <c r="P12" i="8"/>
  <c r="L411" i="17"/>
  <c r="L410" i="17"/>
  <c r="L426" i="17"/>
  <c r="L420" i="17"/>
  <c r="L413" i="17"/>
  <c r="L406" i="17"/>
  <c r="L402" i="17"/>
  <c r="L397" i="17"/>
  <c r="L393" i="17"/>
  <c r="L390" i="17"/>
  <c r="L384" i="17"/>
  <c r="L383" i="17"/>
  <c r="L382" i="17"/>
  <c r="L381" i="17"/>
  <c r="L380" i="17"/>
  <c r="L379" i="17"/>
  <c r="L378" i="17"/>
  <c r="L377" i="17"/>
  <c r="L376" i="17"/>
  <c r="L373" i="17"/>
  <c r="L369" i="17"/>
  <c r="L366" i="17"/>
  <c r="L363" i="17"/>
  <c r="L357" i="17"/>
  <c r="L356" i="17"/>
  <c r="L359" i="17"/>
  <c r="L355" i="17"/>
  <c r="L352" i="17"/>
  <c r="L349" i="17"/>
  <c r="L345" i="17"/>
  <c r="L342" i="17"/>
  <c r="L339" i="17"/>
  <c r="L336" i="17"/>
  <c r="L333" i="17"/>
  <c r="L328" i="17"/>
  <c r="L325" i="17"/>
  <c r="L321" i="17"/>
  <c r="L311" i="17"/>
  <c r="L308" i="17"/>
  <c r="L305" i="17"/>
  <c r="L301" i="17"/>
  <c r="L285" i="17"/>
  <c r="L278" i="17"/>
  <c r="L271" i="17"/>
  <c r="L265" i="17"/>
  <c r="L262" i="17"/>
  <c r="L260" i="17"/>
  <c r="L259" i="17"/>
  <c r="L258" i="17"/>
  <c r="L257" i="17"/>
  <c r="L256" i="17"/>
  <c r="L253" i="17"/>
  <c r="L250" i="17"/>
  <c r="L248" i="17"/>
  <c r="L247" i="17"/>
  <c r="L246" i="17"/>
  <c r="L245" i="17"/>
  <c r="L244" i="17"/>
  <c r="L243" i="17"/>
  <c r="L242" i="17"/>
  <c r="L241" i="17"/>
  <c r="L240" i="17"/>
  <c r="L237" i="17"/>
  <c r="L224" i="17"/>
  <c r="L218" i="17"/>
  <c r="L202" i="17"/>
  <c r="L188" i="17"/>
  <c r="L177" i="17"/>
  <c r="L165" i="17"/>
  <c r="L161" i="17"/>
  <c r="M125" i="8"/>
  <c r="M109" i="8"/>
  <c r="M90" i="8"/>
  <c r="M86" i="8"/>
  <c r="M85" i="8"/>
  <c r="M84" i="8"/>
  <c r="L419" i="16"/>
  <c r="L413" i="16"/>
  <c r="L406" i="16"/>
  <c r="L404" i="16"/>
  <c r="L403" i="16"/>
  <c r="L399" i="16"/>
  <c r="L397" i="16"/>
  <c r="L396" i="16"/>
  <c r="L395" i="16"/>
  <c r="L390" i="16"/>
  <c r="L386" i="16"/>
  <c r="L383" i="16"/>
  <c r="L379" i="16"/>
  <c r="L377" i="16"/>
  <c r="L376" i="16"/>
  <c r="L375" i="16"/>
  <c r="L374" i="16"/>
  <c r="L373" i="16"/>
  <c r="L372" i="16"/>
  <c r="L371" i="16"/>
  <c r="L370" i="16"/>
  <c r="L369" i="16"/>
  <c r="L366" i="16"/>
  <c r="L362" i="16"/>
  <c r="L359" i="16"/>
  <c r="L356" i="16"/>
  <c r="L352" i="16"/>
  <c r="L350" i="16"/>
  <c r="L349" i="16"/>
  <c r="L348" i="16"/>
  <c r="L345" i="16"/>
  <c r="L342" i="16"/>
  <c r="L339" i="16"/>
  <c r="L336" i="16"/>
  <c r="L333" i="16"/>
  <c r="L330" i="16"/>
  <c r="L327" i="16"/>
  <c r="L322" i="16"/>
  <c r="L319" i="16"/>
  <c r="L315" i="16"/>
  <c r="L305" i="16"/>
  <c r="L302" i="16"/>
  <c r="L299" i="16"/>
  <c r="L295" i="16"/>
  <c r="L279" i="16"/>
  <c r="L272" i="16"/>
  <c r="L265" i="16"/>
  <c r="L259" i="16"/>
  <c r="L256" i="16"/>
  <c r="L254" i="16"/>
  <c r="L253" i="16"/>
  <c r="L252" i="16"/>
  <c r="L251" i="16"/>
  <c r="L250" i="16"/>
  <c r="L247" i="16"/>
  <c r="L244" i="16"/>
  <c r="L242" i="16"/>
  <c r="L241" i="16"/>
  <c r="L240" i="16"/>
  <c r="L239" i="16"/>
  <c r="L238" i="16"/>
  <c r="L237" i="16"/>
  <c r="L236" i="16"/>
  <c r="L235" i="16"/>
  <c r="L234" i="16"/>
  <c r="L231" i="16"/>
  <c r="L217" i="16"/>
  <c r="L212" i="16"/>
  <c r="L196" i="16"/>
  <c r="L182" i="16"/>
  <c r="L171" i="16"/>
  <c r="L160" i="16"/>
  <c r="L156" i="16"/>
  <c r="M115" i="8" l="1"/>
  <c r="M191" i="8"/>
  <c r="M190" i="8"/>
  <c r="M188" i="8"/>
  <c r="M187" i="8"/>
  <c r="M176" i="8"/>
  <c r="M136" i="8"/>
  <c r="M135" i="8"/>
  <c r="M132" i="8"/>
  <c r="M130" i="8"/>
  <c r="M113" i="8"/>
  <c r="M111" i="8"/>
  <c r="M110" i="8"/>
  <c r="M100" i="8"/>
  <c r="M97" i="8"/>
  <c r="M95" i="8"/>
  <c r="M94" i="8"/>
  <c r="M83" i="8"/>
  <c r="M82" i="8"/>
  <c r="M81" i="8"/>
  <c r="M80" i="8"/>
  <c r="M71" i="8"/>
  <c r="M70" i="8"/>
  <c r="M69" i="8"/>
  <c r="M68" i="8"/>
  <c r="M64" i="8"/>
  <c r="M58" i="8"/>
  <c r="M56" i="8"/>
  <c r="M55" i="8"/>
  <c r="M43" i="8"/>
  <c r="M42" i="8"/>
  <c r="M40" i="8"/>
  <c r="M39" i="8"/>
  <c r="M19" i="8"/>
  <c r="M139" i="8"/>
  <c r="M137" i="8"/>
  <c r="M129" i="8"/>
  <c r="M114" i="8"/>
  <c r="M112" i="8"/>
  <c r="M108" i="8"/>
  <c r="M119" i="8"/>
  <c r="M120" i="8"/>
  <c r="M106" i="8"/>
  <c r="M105" i="8"/>
  <c r="M104" i="8"/>
  <c r="M103" i="8"/>
  <c r="M79" i="8"/>
  <c r="M75" i="8"/>
  <c r="M78" i="8"/>
  <c r="M76" i="8"/>
  <c r="M91" i="8"/>
  <c r="M67" i="8"/>
  <c r="M65" i="8"/>
  <c r="M66" i="8"/>
  <c r="M62" i="8"/>
  <c r="M53" i="8"/>
  <c r="M52" i="8"/>
  <c r="L191" i="8" l="1"/>
  <c r="L190" i="8"/>
  <c r="L188" i="8"/>
  <c r="L187" i="8"/>
  <c r="L176" i="8"/>
  <c r="L153" i="8"/>
  <c r="L151" i="8"/>
  <c r="L148" i="8"/>
  <c r="L60" i="15"/>
  <c r="L90" i="8"/>
  <c r="L139" i="8"/>
  <c r="L407" i="15"/>
  <c r="L136" i="8" s="1"/>
  <c r="L406" i="15"/>
  <c r="L135" i="8" s="1"/>
  <c r="L400" i="15"/>
  <c r="L132" i="8" s="1"/>
  <c r="L399" i="15"/>
  <c r="L353" i="15"/>
  <c r="L119" i="8" s="1"/>
  <c r="L352" i="15"/>
  <c r="L120" i="8" s="1"/>
  <c r="L380" i="15"/>
  <c r="L113" i="8" s="1"/>
  <c r="L379" i="15"/>
  <c r="L111" i="8" s="1"/>
  <c r="L378" i="15"/>
  <c r="L114" i="8" s="1"/>
  <c r="L377" i="15"/>
  <c r="L376" i="15"/>
  <c r="L112" i="8" s="1"/>
  <c r="L375" i="15"/>
  <c r="L374" i="15"/>
  <c r="L110" i="8" s="1"/>
  <c r="L373" i="15"/>
  <c r="L108" i="8"/>
  <c r="L104" i="8"/>
  <c r="L305" i="15"/>
  <c r="L246" i="15"/>
  <c r="L91" i="8"/>
  <c r="L84" i="8"/>
  <c r="L86" i="8"/>
  <c r="L296" i="15"/>
  <c r="L287" i="15"/>
  <c r="L85" i="8" s="1"/>
  <c r="L81" i="8"/>
  <c r="L80" i="8"/>
  <c r="L79" i="8"/>
  <c r="L256" i="15"/>
  <c r="L255" i="15"/>
  <c r="L75" i="8" s="1"/>
  <c r="L254" i="15"/>
  <c r="L78" i="8" s="1"/>
  <c r="L253" i="15"/>
  <c r="L76" i="8" s="1"/>
  <c r="L65" i="8"/>
  <c r="L64" i="8"/>
  <c r="L244" i="15"/>
  <c r="L68" i="8" s="1"/>
  <c r="L243" i="15"/>
  <c r="L67" i="8" s="1"/>
  <c r="L242" i="15"/>
  <c r="L241" i="15"/>
  <c r="L71" i="8" s="1"/>
  <c r="L240" i="15"/>
  <c r="L239" i="15"/>
  <c r="L238" i="15"/>
  <c r="L237" i="15"/>
  <c r="L66" i="8" s="1"/>
  <c r="L236" i="15"/>
  <c r="L69" i="8" s="1"/>
  <c r="L52" i="8"/>
  <c r="L425" i="15"/>
  <c r="L422" i="15"/>
  <c r="L419" i="15"/>
  <c r="L137" i="8" s="1"/>
  <c r="L416" i="15"/>
  <c r="L409" i="15"/>
  <c r="L405" i="15"/>
  <c r="L402" i="15"/>
  <c r="L398" i="15"/>
  <c r="L393" i="15"/>
  <c r="L130" i="8" s="1"/>
  <c r="L389" i="15"/>
  <c r="L129" i="8" s="1"/>
  <c r="L386" i="15"/>
  <c r="L382" i="15"/>
  <c r="L115" i="8" s="1"/>
  <c r="L372" i="15"/>
  <c r="L369" i="15"/>
  <c r="L365" i="15"/>
  <c r="L109" i="8" s="1"/>
  <c r="L362" i="15"/>
  <c r="L359" i="15"/>
  <c r="L355" i="15"/>
  <c r="L127" i="8" s="1"/>
  <c r="L351" i="15"/>
  <c r="L348" i="15"/>
  <c r="L125" i="8" s="1"/>
  <c r="L345" i="15"/>
  <c r="L342" i="15"/>
  <c r="L106" i="8" s="1"/>
  <c r="L339" i="15"/>
  <c r="L336" i="15"/>
  <c r="L333" i="15"/>
  <c r="L103" i="8" s="1"/>
  <c r="L330" i="15"/>
  <c r="L325" i="15"/>
  <c r="L322" i="15"/>
  <c r="L97" i="8" s="1"/>
  <c r="L318" i="15"/>
  <c r="L95" i="8" s="1"/>
  <c r="L308" i="15"/>
  <c r="L94" i="8" s="1"/>
  <c r="L302" i="15"/>
  <c r="L298" i="15"/>
  <c r="L282" i="15"/>
  <c r="L274" i="15"/>
  <c r="L83" i="8" s="1"/>
  <c r="L267" i="15"/>
  <c r="L82" i="8" s="1"/>
  <c r="L261" i="15"/>
  <c r="L258" i="15"/>
  <c r="L252" i="15"/>
  <c r="L249" i="15"/>
  <c r="L235" i="15"/>
  <c r="L220" i="15"/>
  <c r="L62" i="8" s="1"/>
  <c r="L214" i="15"/>
  <c r="L58" i="8" s="1"/>
  <c r="L196" i="15"/>
  <c r="L56" i="8" s="1"/>
  <c r="L182" i="15"/>
  <c r="L55" i="8" s="1"/>
  <c r="L171" i="15"/>
  <c r="L53" i="8" s="1"/>
  <c r="L160" i="15"/>
  <c r="L43" i="8"/>
  <c r="L42" i="8"/>
  <c r="L40" i="8"/>
  <c r="L39" i="8"/>
  <c r="K191" i="8"/>
  <c r="K190" i="8"/>
  <c r="K188" i="8"/>
  <c r="K187" i="8"/>
  <c r="K176" i="8"/>
  <c r="K96" i="8"/>
  <c r="K99" i="8"/>
  <c r="K88" i="8"/>
  <c r="K43" i="8"/>
  <c r="K42" i="8"/>
  <c r="K40" i="8"/>
  <c r="K19" i="8"/>
  <c r="L418" i="14"/>
  <c r="K139" i="8" s="1"/>
  <c r="L412" i="14"/>
  <c r="K137" i="8" s="1"/>
  <c r="L405" i="14"/>
  <c r="L400" i="14"/>
  <c r="K136" i="8" s="1"/>
  <c r="L399" i="14"/>
  <c r="K135" i="8" s="1"/>
  <c r="L391" i="14"/>
  <c r="K132" i="8" s="1"/>
  <c r="L386" i="14"/>
  <c r="K130" i="8" s="1"/>
  <c r="L382" i="14"/>
  <c r="K129" i="8" s="1"/>
  <c r="L375" i="14"/>
  <c r="K115" i="8" s="1"/>
  <c r="L373" i="14"/>
  <c r="L372" i="14"/>
  <c r="K111" i="8" s="1"/>
  <c r="L371" i="14"/>
  <c r="K114" i="8" s="1"/>
  <c r="L370" i="14"/>
  <c r="L369" i="14"/>
  <c r="K112" i="8" s="1"/>
  <c r="L368" i="14"/>
  <c r="L367" i="14"/>
  <c r="K110" i="8" s="1"/>
  <c r="L366" i="14"/>
  <c r="L362" i="14"/>
  <c r="L358" i="14"/>
  <c r="K109" i="8" s="1"/>
  <c r="L355" i="14"/>
  <c r="K108" i="8" s="1"/>
  <c r="L348" i="14"/>
  <c r="K127" i="8" s="1"/>
  <c r="L346" i="14"/>
  <c r="K119" i="8" s="1"/>
  <c r="L345" i="14"/>
  <c r="K120" i="8" s="1"/>
  <c r="L341" i="14"/>
  <c r="K125" i="8" s="1"/>
  <c r="L335" i="14"/>
  <c r="K106" i="8" s="1"/>
  <c r="L332" i="14"/>
  <c r="K105" i="8" s="1"/>
  <c r="L329" i="14"/>
  <c r="K104" i="8" s="1"/>
  <c r="L326" i="14"/>
  <c r="K103" i="8" s="1"/>
  <c r="L321" i="14"/>
  <c r="K100" i="8" s="1"/>
  <c r="L320" i="14"/>
  <c r="L319" i="14"/>
  <c r="L315" i="14"/>
  <c r="K97" i="8" s="1"/>
  <c r="L311" i="14"/>
  <c r="K95" i="8" s="1"/>
  <c r="L303" i="14"/>
  <c r="K94" i="8" s="1"/>
  <c r="L297" i="14"/>
  <c r="K90" i="8" s="1"/>
  <c r="L293" i="14"/>
  <c r="K89" i="8" s="1"/>
  <c r="L291" i="14"/>
  <c r="K86" i="8" s="1"/>
  <c r="L282" i="14"/>
  <c r="K85" i="8" s="1"/>
  <c r="L277" i="14"/>
  <c r="K84" i="8" s="1"/>
  <c r="L271" i="14"/>
  <c r="K83" i="8" s="1"/>
  <c r="L264" i="14"/>
  <c r="K82" i="8" s="1"/>
  <c r="L258" i="14"/>
  <c r="K81" i="8" s="1"/>
  <c r="L255" i="14"/>
  <c r="L253" i="14"/>
  <c r="K79" i="8" s="1"/>
  <c r="L252" i="14"/>
  <c r="K75" i="8" s="1"/>
  <c r="L251" i="14"/>
  <c r="K78" i="8" s="1"/>
  <c r="L250" i="14"/>
  <c r="K76" i="8" s="1"/>
  <c r="L246" i="14"/>
  <c r="K91" i="8" s="1"/>
  <c r="L241" i="14"/>
  <c r="L240" i="14"/>
  <c r="K67" i="8" s="1"/>
  <c r="L239" i="14"/>
  <c r="K65" i="8" s="1"/>
  <c r="L238" i="14"/>
  <c r="K71" i="8" s="1"/>
  <c r="L237" i="14"/>
  <c r="K64" i="8" s="1"/>
  <c r="L236" i="14"/>
  <c r="K68" i="8" s="1"/>
  <c r="L235" i="14"/>
  <c r="K70" i="8" s="1"/>
  <c r="L234" i="14"/>
  <c r="K66" i="8" s="1"/>
  <c r="L233" i="14"/>
  <c r="K69" i="8" s="1"/>
  <c r="L217" i="14"/>
  <c r="K62" i="8" s="1"/>
  <c r="L211" i="14"/>
  <c r="K58" i="8" s="1"/>
  <c r="L195" i="14"/>
  <c r="K56" i="8" s="1"/>
  <c r="L181" i="14"/>
  <c r="K55" i="8" s="1"/>
  <c r="L170" i="14"/>
  <c r="K53" i="8" s="1"/>
  <c r="L159" i="14"/>
  <c r="K52" i="8" s="1"/>
  <c r="L155" i="14"/>
  <c r="J191" i="8"/>
  <c r="J190" i="8"/>
  <c r="J188" i="8"/>
  <c r="J187" i="8"/>
  <c r="J43" i="8"/>
  <c r="J176" i="8"/>
  <c r="J115" i="8"/>
  <c r="J96" i="8"/>
  <c r="J99" i="8"/>
  <c r="J88" i="8"/>
  <c r="J42" i="8"/>
  <c r="J40" i="8"/>
  <c r="J39" i="8"/>
  <c r="J20" i="8"/>
  <c r="J19" i="8"/>
  <c r="L413" i="13"/>
  <c r="J139" i="8" s="1"/>
  <c r="L407" i="13"/>
  <c r="J137" i="8" s="1"/>
  <c r="L400" i="13"/>
  <c r="L395" i="13"/>
  <c r="J136" i="8" s="1"/>
  <c r="L394" i="13"/>
  <c r="J135" i="8" s="1"/>
  <c r="L386" i="13"/>
  <c r="J132" i="8" s="1"/>
  <c r="L381" i="13"/>
  <c r="J130" i="8" s="1"/>
  <c r="L377" i="13"/>
  <c r="J129" i="8" s="1"/>
  <c r="L370" i="13"/>
  <c r="L368" i="13"/>
  <c r="J113" i="8" s="1"/>
  <c r="L367" i="13"/>
  <c r="J111" i="8" s="1"/>
  <c r="L366" i="13"/>
  <c r="J114" i="8" s="1"/>
  <c r="L365" i="13"/>
  <c r="L364" i="13"/>
  <c r="J112" i="8" s="1"/>
  <c r="L363" i="13"/>
  <c r="L362" i="13"/>
  <c r="J110" i="8" s="1"/>
  <c r="L361" i="13"/>
  <c r="L357" i="13"/>
  <c r="L353" i="13"/>
  <c r="J109" i="8" s="1"/>
  <c r="L350" i="13"/>
  <c r="J108" i="8" s="1"/>
  <c r="L343" i="13"/>
  <c r="J127" i="8" s="1"/>
  <c r="L341" i="13"/>
  <c r="J119" i="8" s="1"/>
  <c r="L340" i="13"/>
  <c r="J120" i="8" s="1"/>
  <c r="L336" i="13"/>
  <c r="J125" i="8" s="1"/>
  <c r="L330" i="13"/>
  <c r="J106" i="8" s="1"/>
  <c r="L327" i="13"/>
  <c r="J105" i="8" s="1"/>
  <c r="L324" i="13"/>
  <c r="J104" i="8" s="1"/>
  <c r="L321" i="13"/>
  <c r="J103" i="8" s="1"/>
  <c r="L313" i="13"/>
  <c r="J100" i="8" s="1"/>
  <c r="L310" i="13"/>
  <c r="J97" i="8" s="1"/>
  <c r="L306" i="13"/>
  <c r="J95" i="8" s="1"/>
  <c r="L299" i="13"/>
  <c r="J94" i="8" s="1"/>
  <c r="L293" i="13"/>
  <c r="L290" i="13"/>
  <c r="L288" i="13"/>
  <c r="J86" i="8" s="1"/>
  <c r="L279" i="13"/>
  <c r="J85" i="8" s="1"/>
  <c r="L274" i="13"/>
  <c r="L268" i="13"/>
  <c r="J83" i="8" s="1"/>
  <c r="L261" i="13"/>
  <c r="J82" i="8" s="1"/>
  <c r="L257" i="13"/>
  <c r="L254" i="13"/>
  <c r="L252" i="13"/>
  <c r="J79" i="8" s="1"/>
  <c r="L251" i="13"/>
  <c r="J75" i="8" s="1"/>
  <c r="L250" i="13"/>
  <c r="J78" i="8" s="1"/>
  <c r="L249" i="13"/>
  <c r="J76" i="8" s="1"/>
  <c r="L245" i="13"/>
  <c r="J91" i="8" s="1"/>
  <c r="L240" i="13"/>
  <c r="L239" i="13"/>
  <c r="J67" i="8" s="1"/>
  <c r="L238" i="13"/>
  <c r="J65" i="8" s="1"/>
  <c r="L237" i="13"/>
  <c r="J71" i="8" s="1"/>
  <c r="L236" i="13"/>
  <c r="J64" i="8" s="1"/>
  <c r="L235" i="13"/>
  <c r="J68" i="8" s="1"/>
  <c r="L234" i="13"/>
  <c r="L233" i="13"/>
  <c r="J66" i="8" s="1"/>
  <c r="L232" i="13"/>
  <c r="J69" i="8" s="1"/>
  <c r="L216" i="13"/>
  <c r="J62" i="8" s="1"/>
  <c r="L210" i="13"/>
  <c r="J58" i="8" s="1"/>
  <c r="L194" i="13"/>
  <c r="J56" i="8" s="1"/>
  <c r="L180" i="13"/>
  <c r="J55" i="8" s="1"/>
  <c r="L169" i="13"/>
  <c r="J53" i="8" s="1"/>
  <c r="L158" i="13"/>
  <c r="J52" i="8" s="1"/>
  <c r="L156" i="13"/>
  <c r="L154" i="13"/>
  <c r="G84" i="8"/>
  <c r="G191" i="8"/>
  <c r="G190" i="8"/>
  <c r="G188" i="8"/>
  <c r="G187" i="8"/>
  <c r="G176" i="8"/>
  <c r="G115" i="8"/>
  <c r="G127" i="8"/>
  <c r="G96" i="8"/>
  <c r="G88" i="8"/>
  <c r="L294" i="12"/>
  <c r="L291" i="12"/>
  <c r="G89" i="8" s="1"/>
  <c r="G43" i="8"/>
  <c r="G42" i="8"/>
  <c r="G40" i="8"/>
  <c r="G20" i="8"/>
  <c r="G19" i="8"/>
  <c r="L412" i="12"/>
  <c r="G139" i="8" s="1"/>
  <c r="L406" i="12"/>
  <c r="G137" i="8" s="1"/>
  <c r="L399" i="12"/>
  <c r="G90" i="8" s="1"/>
  <c r="L394" i="12"/>
  <c r="G136" i="8" s="1"/>
  <c r="L393" i="12"/>
  <c r="G135" i="8" s="1"/>
  <c r="L386" i="12"/>
  <c r="L381" i="12"/>
  <c r="G130" i="8" s="1"/>
  <c r="L377" i="12"/>
  <c r="G129" i="8" s="1"/>
  <c r="L370" i="12"/>
  <c r="L368" i="12"/>
  <c r="L367" i="12"/>
  <c r="G111" i="8" s="1"/>
  <c r="L366" i="12"/>
  <c r="G114" i="8" s="1"/>
  <c r="L365" i="12"/>
  <c r="L364" i="12"/>
  <c r="G112" i="8" s="1"/>
  <c r="L363" i="12"/>
  <c r="L362" i="12"/>
  <c r="G110" i="8" s="1"/>
  <c r="L361" i="12"/>
  <c r="L357" i="12"/>
  <c r="L353" i="12"/>
  <c r="G109" i="8" s="1"/>
  <c r="L350" i="12"/>
  <c r="G108" i="8" s="1"/>
  <c r="L343" i="12"/>
  <c r="L341" i="12"/>
  <c r="G119" i="8" s="1"/>
  <c r="L340" i="12"/>
  <c r="G120" i="8" s="1"/>
  <c r="L336" i="12"/>
  <c r="G125" i="8" s="1"/>
  <c r="L330" i="12"/>
  <c r="G106" i="8" s="1"/>
  <c r="L327" i="12"/>
  <c r="G105" i="8" s="1"/>
  <c r="L324" i="12"/>
  <c r="G104" i="8" s="1"/>
  <c r="L321" i="12"/>
  <c r="G103" i="8" s="1"/>
  <c r="L316" i="12"/>
  <c r="G100" i="8" s="1"/>
  <c r="L315" i="12"/>
  <c r="G99" i="8" s="1"/>
  <c r="L314" i="12"/>
  <c r="L310" i="12"/>
  <c r="G97" i="8" s="1"/>
  <c r="L307" i="12"/>
  <c r="G95" i="8" s="1"/>
  <c r="L300" i="12"/>
  <c r="G94" i="8" s="1"/>
  <c r="L289" i="12"/>
  <c r="G86" i="8" s="1"/>
  <c r="L280" i="12"/>
  <c r="L275" i="12"/>
  <c r="L269" i="12"/>
  <c r="G83" i="8" s="1"/>
  <c r="L262" i="12"/>
  <c r="G82" i="8" s="1"/>
  <c r="L258" i="12"/>
  <c r="L255" i="12"/>
  <c r="G80" i="8" s="1"/>
  <c r="L253" i="12"/>
  <c r="G79" i="8" s="1"/>
  <c r="L252" i="12"/>
  <c r="G75" i="8" s="1"/>
  <c r="L251" i="12"/>
  <c r="G78" i="8" s="1"/>
  <c r="L250" i="12"/>
  <c r="G76" i="8" s="1"/>
  <c r="L246" i="12"/>
  <c r="G91" i="8" s="1"/>
  <c r="L241" i="12"/>
  <c r="L240" i="12"/>
  <c r="G67" i="8" s="1"/>
  <c r="L239" i="12"/>
  <c r="G65" i="8" s="1"/>
  <c r="L238" i="12"/>
  <c r="G71" i="8" s="1"/>
  <c r="L237" i="12"/>
  <c r="G64" i="8" s="1"/>
  <c r="L236" i="12"/>
  <c r="L235" i="12"/>
  <c r="L234" i="12"/>
  <c r="G66" i="8" s="1"/>
  <c r="L233" i="12"/>
  <c r="G69" i="8" s="1"/>
  <c r="L217" i="12"/>
  <c r="G62" i="8" s="1"/>
  <c r="L211" i="12"/>
  <c r="G58" i="8" s="1"/>
  <c r="L195" i="12"/>
  <c r="G56" i="8" s="1"/>
  <c r="L181" i="12"/>
  <c r="G55" i="8" s="1"/>
  <c r="L170" i="12"/>
  <c r="G53" i="8" s="1"/>
  <c r="L159" i="12"/>
  <c r="G52" i="8" s="1"/>
  <c r="L157" i="12"/>
  <c r="D113" i="8"/>
  <c r="D109" i="8"/>
  <c r="D188" i="8"/>
  <c r="F191" i="8"/>
  <c r="F190" i="8"/>
  <c r="F188" i="8"/>
  <c r="F187" i="8"/>
  <c r="F176" i="8"/>
  <c r="C162" i="8"/>
  <c r="D162" i="8"/>
  <c r="C154" i="8"/>
  <c r="C146" i="8"/>
  <c r="F153" i="8"/>
  <c r="F151" i="8"/>
  <c r="F149" i="8"/>
  <c r="F148" i="8"/>
  <c r="L318" i="11"/>
  <c r="L317" i="11"/>
  <c r="F99" i="8" s="1"/>
  <c r="L316" i="11"/>
  <c r="F86" i="8"/>
  <c r="F43" i="8"/>
  <c r="F42" i="8"/>
  <c r="F40" i="8"/>
  <c r="F39" i="8"/>
  <c r="F19" i="8"/>
  <c r="L402" i="11"/>
  <c r="F139" i="8" s="1"/>
  <c r="L396" i="11"/>
  <c r="F137" i="8" s="1"/>
  <c r="L389" i="11"/>
  <c r="L387" i="11"/>
  <c r="F136" i="8" s="1"/>
  <c r="L386" i="11"/>
  <c r="F135" i="8" s="1"/>
  <c r="L382" i="11"/>
  <c r="L379" i="11"/>
  <c r="F131" i="8" s="1"/>
  <c r="L376" i="11"/>
  <c r="F130" i="8" s="1"/>
  <c r="L372" i="11"/>
  <c r="F129" i="8" s="1"/>
  <c r="L369" i="11"/>
  <c r="L365" i="11"/>
  <c r="F115" i="8" s="1"/>
  <c r="L363" i="11"/>
  <c r="F113" i="8" s="1"/>
  <c r="L362" i="11"/>
  <c r="F111" i="8" s="1"/>
  <c r="L361" i="11"/>
  <c r="F114" i="8" s="1"/>
  <c r="L360" i="11"/>
  <c r="L359" i="11"/>
  <c r="F112" i="8" s="1"/>
  <c r="L358" i="11"/>
  <c r="L357" i="11"/>
  <c r="F110" i="8" s="1"/>
  <c r="L356" i="11"/>
  <c r="L355" i="11"/>
  <c r="L340" i="11"/>
  <c r="F119" i="8" s="1"/>
  <c r="L339" i="11"/>
  <c r="F120" i="8" s="1"/>
  <c r="L352" i="11"/>
  <c r="L349" i="11"/>
  <c r="F108" i="8" s="1"/>
  <c r="L346" i="11"/>
  <c r="L342" i="11"/>
  <c r="F127" i="8" s="1"/>
  <c r="L338" i="11"/>
  <c r="L335" i="11"/>
  <c r="F125" i="8" s="1"/>
  <c r="L332" i="11"/>
  <c r="L329" i="11"/>
  <c r="F106" i="8" s="1"/>
  <c r="L326" i="11"/>
  <c r="F105" i="8" s="1"/>
  <c r="L323" i="11"/>
  <c r="F103" i="8" s="1"/>
  <c r="L320" i="11"/>
  <c r="L315" i="11"/>
  <c r="L312" i="11"/>
  <c r="F97" i="8" s="1"/>
  <c r="L309" i="11"/>
  <c r="F95" i="8" s="1"/>
  <c r="L303" i="11"/>
  <c r="F94" i="8" s="1"/>
  <c r="L300" i="11"/>
  <c r="L297" i="11"/>
  <c r="F90" i="8" s="1"/>
  <c r="L294" i="11"/>
  <c r="L278" i="11"/>
  <c r="F84" i="8" s="1"/>
  <c r="L272" i="11"/>
  <c r="F83" i="8" s="1"/>
  <c r="L266" i="11"/>
  <c r="F82" i="8" s="1"/>
  <c r="L262" i="11"/>
  <c r="F81" i="8" s="1"/>
  <c r="L259" i="11"/>
  <c r="F80" i="8" s="1"/>
  <c r="L257" i="11"/>
  <c r="F79" i="8" s="1"/>
  <c r="L256" i="11"/>
  <c r="F75" i="8" s="1"/>
  <c r="L255" i="11"/>
  <c r="F78" i="8" s="1"/>
  <c r="L254" i="11"/>
  <c r="F76" i="8" s="1"/>
  <c r="L253" i="11"/>
  <c r="L250" i="11"/>
  <c r="F91" i="8" s="1"/>
  <c r="L247" i="11"/>
  <c r="L245" i="11"/>
  <c r="L244" i="11"/>
  <c r="F67" i="8" s="1"/>
  <c r="L243" i="11"/>
  <c r="F65" i="8" s="1"/>
  <c r="L242" i="11"/>
  <c r="F71" i="8" s="1"/>
  <c r="L241" i="11"/>
  <c r="F64" i="8" s="1"/>
  <c r="L240" i="11"/>
  <c r="L239" i="11"/>
  <c r="F70" i="8" s="1"/>
  <c r="L238" i="11"/>
  <c r="F66" i="8" s="1"/>
  <c r="L237" i="11"/>
  <c r="F69" i="8" s="1"/>
  <c r="L234" i="11"/>
  <c r="L220" i="11"/>
  <c r="F62" i="8" s="1"/>
  <c r="L214" i="11"/>
  <c r="F58" i="8" s="1"/>
  <c r="L199" i="11"/>
  <c r="F56" i="8" s="1"/>
  <c r="L185" i="11"/>
  <c r="F55" i="8" s="1"/>
  <c r="L174" i="11"/>
  <c r="F53" i="8" s="1"/>
  <c r="L163" i="11"/>
  <c r="F52" i="8" s="1"/>
  <c r="L159" i="11"/>
  <c r="E20" i="8"/>
  <c r="E191" i="8"/>
  <c r="E190" i="8"/>
  <c r="E188" i="8"/>
  <c r="E187" i="8"/>
  <c r="D191" i="8"/>
  <c r="D190" i="8"/>
  <c r="D187" i="8"/>
  <c r="E176" i="8"/>
  <c r="E127" i="8"/>
  <c r="E96" i="8"/>
  <c r="E99" i="8"/>
  <c r="E43" i="8"/>
  <c r="E42" i="8"/>
  <c r="E40" i="8"/>
  <c r="D19" i="8"/>
  <c r="E19" i="8"/>
  <c r="L387" i="10"/>
  <c r="E139" i="8" s="1"/>
  <c r="L381" i="10"/>
  <c r="E137" i="8" s="1"/>
  <c r="L374" i="10"/>
  <c r="E90" i="8" s="1"/>
  <c r="L369" i="10"/>
  <c r="E136" i="8" s="1"/>
  <c r="L368" i="10"/>
  <c r="E135" i="8" s="1"/>
  <c r="L361" i="10"/>
  <c r="E130" i="8" s="1"/>
  <c r="L357" i="10"/>
  <c r="E129" i="8" s="1"/>
  <c r="L350" i="10"/>
  <c r="E115" i="8" s="1"/>
  <c r="L348" i="10"/>
  <c r="L347" i="10"/>
  <c r="E111" i="8" s="1"/>
  <c r="L346" i="10"/>
  <c r="E114" i="8" s="1"/>
  <c r="L345" i="10"/>
  <c r="L344" i="10"/>
  <c r="E112" i="8" s="1"/>
  <c r="L343" i="10"/>
  <c r="L342" i="10"/>
  <c r="E110" i="8" s="1"/>
  <c r="L341" i="10"/>
  <c r="L337" i="10"/>
  <c r="L331" i="10"/>
  <c r="L329" i="10"/>
  <c r="E119" i="8" s="1"/>
  <c r="L328" i="10"/>
  <c r="E120" i="8" s="1"/>
  <c r="L324" i="10"/>
  <c r="E125" i="8" s="1"/>
  <c r="L318" i="10"/>
  <c r="E106" i="8" s="1"/>
  <c r="L315" i="10"/>
  <c r="E105" i="8" s="1"/>
  <c r="L312" i="10"/>
  <c r="E103" i="8" s="1"/>
  <c r="L307" i="10"/>
  <c r="E100" i="8" s="1"/>
  <c r="L306" i="10"/>
  <c r="L305" i="10"/>
  <c r="L301" i="10"/>
  <c r="E97" i="8" s="1"/>
  <c r="L298" i="10"/>
  <c r="E95" i="8" s="1"/>
  <c r="L292" i="10"/>
  <c r="E94" i="8" s="1"/>
  <c r="L286" i="10"/>
  <c r="L284" i="10"/>
  <c r="E86" i="8" s="1"/>
  <c r="L277" i="10"/>
  <c r="L274" i="10"/>
  <c r="L268" i="10"/>
  <c r="E83" i="8" s="1"/>
  <c r="L262" i="10"/>
  <c r="E82" i="8" s="1"/>
  <c r="L259" i="10"/>
  <c r="E81" i="8" s="1"/>
  <c r="L256" i="10"/>
  <c r="E80" i="8" s="1"/>
  <c r="L254" i="10"/>
  <c r="E79" i="8" s="1"/>
  <c r="L253" i="10"/>
  <c r="E75" i="8" s="1"/>
  <c r="L252" i="10"/>
  <c r="E78" i="8" s="1"/>
  <c r="L251" i="10"/>
  <c r="E76" i="8" s="1"/>
  <c r="L247" i="10"/>
  <c r="E91" i="8" s="1"/>
  <c r="L242" i="10"/>
  <c r="L241" i="10"/>
  <c r="E67" i="8" s="1"/>
  <c r="L240" i="10"/>
  <c r="E65" i="8" s="1"/>
  <c r="L239" i="10"/>
  <c r="E71" i="8" s="1"/>
  <c r="L238" i="10"/>
  <c r="E64" i="8" s="1"/>
  <c r="L237" i="10"/>
  <c r="L236" i="10"/>
  <c r="E70" i="8" s="1"/>
  <c r="L235" i="10"/>
  <c r="E66" i="8" s="1"/>
  <c r="L234" i="10"/>
  <c r="E69" i="8" s="1"/>
  <c r="L218" i="10"/>
  <c r="E62" i="8" s="1"/>
  <c r="L213" i="10"/>
  <c r="E58" i="8" s="1"/>
  <c r="L197" i="10"/>
  <c r="E56" i="8" s="1"/>
  <c r="L183" i="10"/>
  <c r="E55" i="8" s="1"/>
  <c r="L172" i="10"/>
  <c r="E53" i="8" s="1"/>
  <c r="L161" i="10"/>
  <c r="E52" i="8" s="1"/>
  <c r="L157" i="10"/>
  <c r="J84" i="8" l="1"/>
  <c r="F109" i="8"/>
  <c r="F68" i="8"/>
  <c r="J90" i="8"/>
  <c r="E84" i="8"/>
  <c r="E109" i="8"/>
  <c r="E107" i="8" s="1"/>
  <c r="E68" i="8"/>
  <c r="E63" i="8" s="1"/>
  <c r="G68" i="8"/>
  <c r="K98" i="8"/>
  <c r="D12" i="8"/>
  <c r="D176" i="8"/>
  <c r="D115" i="8"/>
  <c r="D106" i="8"/>
  <c r="D148" i="8"/>
  <c r="H148" i="8" s="1"/>
  <c r="D96" i="8"/>
  <c r="H96" i="8" s="1"/>
  <c r="I96" i="8" s="1"/>
  <c r="D99" i="8"/>
  <c r="H99" i="8" s="1"/>
  <c r="I99" i="8" s="1"/>
  <c r="D149" i="8"/>
  <c r="D89" i="8"/>
  <c r="D103" i="8"/>
  <c r="D86" i="8"/>
  <c r="H86" i="8" s="1"/>
  <c r="I86" i="8" s="1"/>
  <c r="D85" i="8"/>
  <c r="D84" i="8"/>
  <c r="H84" i="8" s="1"/>
  <c r="I84" i="8" s="1"/>
  <c r="D83" i="8"/>
  <c r="H83" i="8" s="1"/>
  <c r="I83" i="8" s="1"/>
  <c r="D82" i="8"/>
  <c r="H82" i="8" s="1"/>
  <c r="I82" i="8" s="1"/>
  <c r="D81" i="8"/>
  <c r="D79" i="8"/>
  <c r="D78" i="8"/>
  <c r="D76" i="8"/>
  <c r="D75" i="8"/>
  <c r="D71" i="8"/>
  <c r="D139" i="8"/>
  <c r="D138" i="8" s="1"/>
  <c r="D137" i="8"/>
  <c r="H137" i="8" s="1"/>
  <c r="I137" i="8" s="1"/>
  <c r="D136" i="8"/>
  <c r="D135" i="8"/>
  <c r="D130" i="8"/>
  <c r="D129" i="8"/>
  <c r="H129" i="8" s="1"/>
  <c r="I129" i="8" s="1"/>
  <c r="D127" i="8"/>
  <c r="D125" i="8"/>
  <c r="D120" i="8"/>
  <c r="H120" i="8" s="1"/>
  <c r="I120" i="8" s="1"/>
  <c r="D119" i="8"/>
  <c r="H119" i="8" s="1"/>
  <c r="I119" i="8" s="1"/>
  <c r="D114" i="8"/>
  <c r="D112" i="8"/>
  <c r="D110" i="8"/>
  <c r="D107" i="8"/>
  <c r="D100" i="8"/>
  <c r="D97" i="8"/>
  <c r="H97" i="8" s="1"/>
  <c r="I97" i="8" s="1"/>
  <c r="D95" i="8"/>
  <c r="H95" i="8" s="1"/>
  <c r="I95" i="8" s="1"/>
  <c r="D94" i="8"/>
  <c r="D91" i="8"/>
  <c r="D90" i="8"/>
  <c r="H78" i="8"/>
  <c r="I78" i="8" s="1"/>
  <c r="D70" i="8"/>
  <c r="D69" i="8"/>
  <c r="H69" i="8" s="1"/>
  <c r="I69" i="8" s="1"/>
  <c r="D68" i="8"/>
  <c r="D67" i="8"/>
  <c r="D66" i="8"/>
  <c r="D65" i="8"/>
  <c r="D64" i="8"/>
  <c r="H64" i="8" s="1"/>
  <c r="I64" i="8" s="1"/>
  <c r="D62" i="8"/>
  <c r="D56" i="8"/>
  <c r="D55" i="8"/>
  <c r="H55" i="8" s="1"/>
  <c r="I55" i="8" s="1"/>
  <c r="D53" i="8"/>
  <c r="H53" i="8" s="1"/>
  <c r="I53" i="8" s="1"/>
  <c r="D52" i="8"/>
  <c r="D43" i="8"/>
  <c r="D42" i="8"/>
  <c r="D40" i="8"/>
  <c r="D39" i="8"/>
  <c r="D17" i="8"/>
  <c r="H12" i="8"/>
  <c r="D9" i="8"/>
  <c r="S98" i="8"/>
  <c r="S93" i="8" s="1"/>
  <c r="R93" i="8"/>
  <c r="Q98" i="8"/>
  <c r="Q93" i="8" s="1"/>
  <c r="P98" i="8"/>
  <c r="M98" i="8"/>
  <c r="L98" i="8"/>
  <c r="L93" i="8" s="1"/>
  <c r="J98" i="8"/>
  <c r="J93" i="8" s="1"/>
  <c r="G98" i="8"/>
  <c r="G93" i="8" s="1"/>
  <c r="F98" i="8"/>
  <c r="F93" i="8" s="1"/>
  <c r="E98" i="8"/>
  <c r="E93" i="8" s="1"/>
  <c r="C98" i="8"/>
  <c r="S128" i="8"/>
  <c r="R128" i="8"/>
  <c r="Q128" i="8"/>
  <c r="P128" i="8"/>
  <c r="M128" i="8"/>
  <c r="L128" i="8"/>
  <c r="K128" i="8"/>
  <c r="J128" i="8"/>
  <c r="G128" i="8"/>
  <c r="F128" i="8"/>
  <c r="E128" i="8"/>
  <c r="C128" i="8"/>
  <c r="W175" i="8"/>
  <c r="W176" i="8"/>
  <c r="W177" i="8"/>
  <c r="W178" i="8"/>
  <c r="W179" i="8"/>
  <c r="W180" i="8"/>
  <c r="W181" i="8"/>
  <c r="W182" i="8"/>
  <c r="W183" i="8"/>
  <c r="W184" i="8"/>
  <c r="W185" i="8"/>
  <c r="W186" i="8"/>
  <c r="W187" i="8"/>
  <c r="W188" i="8"/>
  <c r="W189" i="8"/>
  <c r="W190" i="8"/>
  <c r="W191" i="8"/>
  <c r="W192" i="8"/>
  <c r="U175" i="8"/>
  <c r="U176" i="8"/>
  <c r="U177" i="8"/>
  <c r="U178" i="8"/>
  <c r="U179" i="8"/>
  <c r="U180" i="8"/>
  <c r="U181" i="8"/>
  <c r="U182" i="8"/>
  <c r="U183" i="8"/>
  <c r="U184" i="8"/>
  <c r="U185" i="8"/>
  <c r="U186" i="8"/>
  <c r="U187" i="8"/>
  <c r="U188" i="8"/>
  <c r="U189" i="8"/>
  <c r="U190" i="8"/>
  <c r="U191" i="8"/>
  <c r="U192" i="8"/>
  <c r="T176" i="8"/>
  <c r="V176" i="8" s="1"/>
  <c r="T181" i="8"/>
  <c r="V181" i="8" s="1"/>
  <c r="T183" i="8"/>
  <c r="V183" i="8" s="1"/>
  <c r="T184" i="8"/>
  <c r="V184" i="8" s="1"/>
  <c r="T185" i="8"/>
  <c r="V185" i="8" s="1"/>
  <c r="T187" i="8"/>
  <c r="V187" i="8" s="1"/>
  <c r="T188" i="8"/>
  <c r="V188" i="8" s="1"/>
  <c r="T189" i="8"/>
  <c r="V189" i="8" s="1"/>
  <c r="T190" i="8"/>
  <c r="V190" i="8" s="1"/>
  <c r="T191" i="8"/>
  <c r="V191" i="8" s="1"/>
  <c r="T193" i="8"/>
  <c r="V192" i="8" s="1"/>
  <c r="S186" i="8"/>
  <c r="T186" i="8" s="1"/>
  <c r="V186" i="8" s="1"/>
  <c r="R186" i="8"/>
  <c r="Q186" i="8"/>
  <c r="P186" i="8"/>
  <c r="S182" i="8"/>
  <c r="T182" i="8" s="1"/>
  <c r="V182" i="8" s="1"/>
  <c r="R182" i="8"/>
  <c r="Q182" i="8"/>
  <c r="P182" i="8"/>
  <c r="S179" i="8"/>
  <c r="T179" i="8" s="1"/>
  <c r="V179" i="8" s="1"/>
  <c r="R179" i="8"/>
  <c r="P179" i="8"/>
  <c r="S177" i="8"/>
  <c r="T177" i="8" s="1"/>
  <c r="V177" i="8" s="1"/>
  <c r="R177" i="8"/>
  <c r="Q175" i="8"/>
  <c r="P177" i="8"/>
  <c r="P175" i="8" s="1"/>
  <c r="O175" i="8"/>
  <c r="O176" i="8"/>
  <c r="O177" i="8"/>
  <c r="O178" i="8"/>
  <c r="O179" i="8"/>
  <c r="O180" i="8"/>
  <c r="O181" i="8"/>
  <c r="O182" i="8"/>
  <c r="O183" i="8"/>
  <c r="O184" i="8"/>
  <c r="O185" i="8"/>
  <c r="O186" i="8"/>
  <c r="O187" i="8"/>
  <c r="O188" i="8"/>
  <c r="O189" i="8"/>
  <c r="O190" i="8"/>
  <c r="O191" i="8"/>
  <c r="O192" i="8"/>
  <c r="N176" i="8"/>
  <c r="N181" i="8"/>
  <c r="N183" i="8"/>
  <c r="N184" i="8"/>
  <c r="N185" i="8"/>
  <c r="N187" i="8"/>
  <c r="N188" i="8"/>
  <c r="N189" i="8"/>
  <c r="N190" i="8"/>
  <c r="N191" i="8"/>
  <c r="N192" i="8"/>
  <c r="M186" i="8"/>
  <c r="N186" i="8" s="1"/>
  <c r="L186" i="8"/>
  <c r="K186" i="8"/>
  <c r="J186" i="8"/>
  <c r="M182" i="8"/>
  <c r="N182" i="8" s="1"/>
  <c r="L182" i="8"/>
  <c r="K182" i="8"/>
  <c r="J182" i="8"/>
  <c r="M179" i="8"/>
  <c r="N179" i="8" s="1"/>
  <c r="L179" i="8"/>
  <c r="K179" i="8"/>
  <c r="J179" i="8"/>
  <c r="M177" i="8"/>
  <c r="N177" i="8" s="1"/>
  <c r="L177" i="8"/>
  <c r="L175" i="8" s="1"/>
  <c r="K177" i="8"/>
  <c r="J177" i="8"/>
  <c r="J175" i="8" s="1"/>
  <c r="K175" i="8"/>
  <c r="I175" i="8"/>
  <c r="H176" i="8"/>
  <c r="I176" i="8"/>
  <c r="I177" i="8"/>
  <c r="I178" i="8"/>
  <c r="I179" i="8"/>
  <c r="I180" i="8"/>
  <c r="H181" i="8"/>
  <c r="I181" i="8"/>
  <c r="I182" i="8"/>
  <c r="H183" i="8"/>
  <c r="I183" i="8"/>
  <c r="H184" i="8"/>
  <c r="I184" i="8"/>
  <c r="H185" i="8"/>
  <c r="I185" i="8"/>
  <c r="I186" i="8"/>
  <c r="H187" i="8"/>
  <c r="I187" i="8"/>
  <c r="H188" i="8"/>
  <c r="I188" i="8"/>
  <c r="H189" i="8"/>
  <c r="I189" i="8"/>
  <c r="H190" i="8"/>
  <c r="I190" i="8"/>
  <c r="H191" i="8"/>
  <c r="I191" i="8"/>
  <c r="H192" i="8"/>
  <c r="I192" i="8"/>
  <c r="E177" i="8"/>
  <c r="E175" i="8" s="1"/>
  <c r="F177" i="8"/>
  <c r="F175" i="8" s="1"/>
  <c r="G177" i="8"/>
  <c r="E179" i="8"/>
  <c r="F179" i="8"/>
  <c r="G179" i="8"/>
  <c r="H179" i="8" s="1"/>
  <c r="E182" i="8"/>
  <c r="F182" i="8"/>
  <c r="G182" i="8"/>
  <c r="H182" i="8" s="1"/>
  <c r="E186" i="8"/>
  <c r="F186" i="8"/>
  <c r="G186" i="8"/>
  <c r="H186" i="8" s="1"/>
  <c r="W147" i="8"/>
  <c r="W148" i="8"/>
  <c r="W149" i="8"/>
  <c r="W150" i="8"/>
  <c r="W151" i="8"/>
  <c r="W152" i="8"/>
  <c r="W153" i="8"/>
  <c r="W154" i="8"/>
  <c r="W155" i="8"/>
  <c r="W156" i="8"/>
  <c r="W157" i="8"/>
  <c r="W158" i="8"/>
  <c r="W159" i="8"/>
  <c r="W160" i="8"/>
  <c r="W161" i="8"/>
  <c r="W162" i="8"/>
  <c r="W163" i="8"/>
  <c r="W164" i="8"/>
  <c r="W165" i="8"/>
  <c r="W166" i="8"/>
  <c r="W167" i="8"/>
  <c r="W168" i="8"/>
  <c r="W169" i="8"/>
  <c r="T147" i="8"/>
  <c r="U147" i="8"/>
  <c r="T148" i="8"/>
  <c r="U148" i="8"/>
  <c r="T149" i="8"/>
  <c r="U149" i="8"/>
  <c r="T150" i="8"/>
  <c r="U150" i="8"/>
  <c r="T151" i="8"/>
  <c r="U151" i="8"/>
  <c r="T152" i="8"/>
  <c r="U152" i="8"/>
  <c r="T153" i="8"/>
  <c r="U153" i="8"/>
  <c r="U154" i="8"/>
  <c r="T155" i="8"/>
  <c r="U155" i="8"/>
  <c r="T156" i="8"/>
  <c r="U156" i="8"/>
  <c r="T157" i="8"/>
  <c r="U157" i="8"/>
  <c r="T158" i="8"/>
  <c r="U158" i="8"/>
  <c r="T159" i="8"/>
  <c r="U159" i="8"/>
  <c r="T160" i="8"/>
  <c r="U160" i="8"/>
  <c r="T161" i="8"/>
  <c r="U161" i="8"/>
  <c r="U162" i="8"/>
  <c r="T163" i="8"/>
  <c r="U163" i="8"/>
  <c r="T164" i="8"/>
  <c r="U164" i="8"/>
  <c r="T165" i="8"/>
  <c r="U165" i="8"/>
  <c r="T166" i="8"/>
  <c r="U166" i="8"/>
  <c r="T167" i="8"/>
  <c r="U167" i="8"/>
  <c r="T168" i="8"/>
  <c r="U168" i="8"/>
  <c r="T169" i="8"/>
  <c r="U169" i="8"/>
  <c r="N147" i="8"/>
  <c r="O147" i="8"/>
  <c r="N148" i="8"/>
  <c r="O148" i="8"/>
  <c r="N149" i="8"/>
  <c r="O149" i="8"/>
  <c r="N150" i="8"/>
  <c r="O150" i="8"/>
  <c r="N151" i="8"/>
  <c r="O151" i="8"/>
  <c r="N152" i="8"/>
  <c r="O152" i="8"/>
  <c r="N153" i="8"/>
  <c r="O153" i="8"/>
  <c r="O154" i="8"/>
  <c r="N155" i="8"/>
  <c r="O155" i="8"/>
  <c r="N156" i="8"/>
  <c r="O156" i="8"/>
  <c r="N157" i="8"/>
  <c r="O157" i="8"/>
  <c r="N158" i="8"/>
  <c r="O158" i="8"/>
  <c r="N159" i="8"/>
  <c r="O159" i="8"/>
  <c r="N160" i="8"/>
  <c r="O160" i="8"/>
  <c r="N161" i="8"/>
  <c r="O161" i="8"/>
  <c r="O162" i="8"/>
  <c r="N163" i="8"/>
  <c r="O163" i="8"/>
  <c r="N164" i="8"/>
  <c r="O164" i="8"/>
  <c r="N165" i="8"/>
  <c r="O165" i="8"/>
  <c r="N166" i="8"/>
  <c r="O166" i="8"/>
  <c r="N167" i="8"/>
  <c r="O167" i="8"/>
  <c r="N168" i="8"/>
  <c r="O168" i="8"/>
  <c r="N169" i="8"/>
  <c r="O169" i="8"/>
  <c r="I169" i="8"/>
  <c r="H169" i="8"/>
  <c r="I168" i="8"/>
  <c r="H168" i="8"/>
  <c r="I167" i="8"/>
  <c r="H167" i="8"/>
  <c r="I166" i="8"/>
  <c r="H166" i="8"/>
  <c r="I165" i="8"/>
  <c r="H165" i="8"/>
  <c r="I164" i="8"/>
  <c r="H164" i="8"/>
  <c r="I163" i="8"/>
  <c r="H163" i="8"/>
  <c r="I162" i="8"/>
  <c r="I161" i="8"/>
  <c r="H161" i="8"/>
  <c r="I160" i="8"/>
  <c r="H160" i="8"/>
  <c r="I159" i="8"/>
  <c r="H159" i="8"/>
  <c r="I158" i="8"/>
  <c r="H158" i="8"/>
  <c r="I157" i="8"/>
  <c r="H157" i="8"/>
  <c r="I156" i="8"/>
  <c r="H156" i="8"/>
  <c r="I155" i="8"/>
  <c r="H155" i="8"/>
  <c r="I154" i="8"/>
  <c r="I153" i="8"/>
  <c r="H153" i="8"/>
  <c r="I152" i="8"/>
  <c r="H152" i="8"/>
  <c r="I151" i="8"/>
  <c r="H151" i="8"/>
  <c r="I150" i="8"/>
  <c r="H150" i="8"/>
  <c r="I149" i="8"/>
  <c r="H149" i="8"/>
  <c r="I148" i="8"/>
  <c r="I147" i="8"/>
  <c r="H147" i="8"/>
  <c r="S162" i="8"/>
  <c r="R162" i="8"/>
  <c r="Q162" i="8"/>
  <c r="P162" i="8"/>
  <c r="S154" i="8"/>
  <c r="R154" i="8"/>
  <c r="Q154" i="8"/>
  <c r="P154" i="8"/>
  <c r="S146" i="8"/>
  <c r="R146" i="8"/>
  <c r="Q146" i="8"/>
  <c r="P146" i="8"/>
  <c r="M162" i="8"/>
  <c r="L162" i="8"/>
  <c r="K162" i="8"/>
  <c r="J162" i="8"/>
  <c r="M154" i="8"/>
  <c r="L154" i="8"/>
  <c r="K154" i="8"/>
  <c r="J154" i="8"/>
  <c r="M146" i="8"/>
  <c r="M35" i="8" s="1"/>
  <c r="L146" i="8"/>
  <c r="L35" i="8" s="1"/>
  <c r="K146" i="8"/>
  <c r="K35" i="8" s="1"/>
  <c r="J146" i="8"/>
  <c r="E146" i="8"/>
  <c r="E35" i="8" s="1"/>
  <c r="F146" i="8"/>
  <c r="F35" i="8" s="1"/>
  <c r="G146" i="8"/>
  <c r="G35" i="8" s="1"/>
  <c r="E154" i="8"/>
  <c r="F154" i="8"/>
  <c r="G154" i="8"/>
  <c r="E162" i="8"/>
  <c r="F162" i="8"/>
  <c r="G162" i="8"/>
  <c r="T52" i="8"/>
  <c r="U52" i="8" s="1"/>
  <c r="T53" i="8"/>
  <c r="U53" i="8" s="1"/>
  <c r="T55" i="8"/>
  <c r="U55" i="8" s="1"/>
  <c r="T56" i="8"/>
  <c r="U56" i="8" s="1"/>
  <c r="T58" i="8"/>
  <c r="U58" i="8" s="1"/>
  <c r="T59" i="8"/>
  <c r="U59" i="8"/>
  <c r="W59" i="8"/>
  <c r="T61" i="8"/>
  <c r="U61" i="8"/>
  <c r="W61" i="8"/>
  <c r="T62" i="8"/>
  <c r="U62" i="8" s="1"/>
  <c r="T64" i="8"/>
  <c r="U64" i="8" s="1"/>
  <c r="T65" i="8"/>
  <c r="U65" i="8" s="1"/>
  <c r="T66" i="8"/>
  <c r="U66" i="8" s="1"/>
  <c r="T67" i="8"/>
  <c r="T68" i="8"/>
  <c r="U68" i="8" s="1"/>
  <c r="T69" i="8"/>
  <c r="U69" i="8" s="1"/>
  <c r="T70" i="8"/>
  <c r="U70" i="8" s="1"/>
  <c r="T71" i="8"/>
  <c r="U71" i="8" s="1"/>
  <c r="T73" i="8"/>
  <c r="U73" i="8"/>
  <c r="W73" i="8"/>
  <c r="T75" i="8"/>
  <c r="T76" i="8"/>
  <c r="U76" i="8" s="1"/>
  <c r="T77" i="8"/>
  <c r="U77" i="8"/>
  <c r="W77" i="8"/>
  <c r="T78" i="8"/>
  <c r="U78" i="8" s="1"/>
  <c r="T79" i="8"/>
  <c r="U79" i="8" s="1"/>
  <c r="T80" i="8"/>
  <c r="U80" i="8" s="1"/>
  <c r="T81" i="8"/>
  <c r="U81" i="8" s="1"/>
  <c r="T82" i="8"/>
  <c r="U82" i="8" s="1"/>
  <c r="T83" i="8"/>
  <c r="U83" i="8" s="1"/>
  <c r="T84" i="8"/>
  <c r="U84" i="8" s="1"/>
  <c r="T85" i="8"/>
  <c r="U85" i="8" s="1"/>
  <c r="T86" i="8"/>
  <c r="U86" i="8" s="1"/>
  <c r="T88" i="8"/>
  <c r="U88" i="8" s="1"/>
  <c r="T89" i="8"/>
  <c r="U89" i="8"/>
  <c r="W89" i="8"/>
  <c r="T90" i="8"/>
  <c r="U90" i="8" s="1"/>
  <c r="T91" i="8"/>
  <c r="U91" i="8" s="1"/>
  <c r="T92" i="8"/>
  <c r="U92" i="8"/>
  <c r="W92" i="8"/>
  <c r="T94" i="8"/>
  <c r="U94" i="8" s="1"/>
  <c r="T95" i="8"/>
  <c r="U95" i="8" s="1"/>
  <c r="T96" i="8"/>
  <c r="U96" i="8" s="1"/>
  <c r="T97" i="8"/>
  <c r="U97" i="8" s="1"/>
  <c r="T99" i="8"/>
  <c r="U99" i="8" s="1"/>
  <c r="T100" i="8"/>
  <c r="U100" i="8" s="1"/>
  <c r="T103" i="8"/>
  <c r="U103" i="8" s="1"/>
  <c r="T104" i="8"/>
  <c r="U104" i="8" s="1"/>
  <c r="T105" i="8"/>
  <c r="U105" i="8" s="1"/>
  <c r="T106" i="8"/>
  <c r="U106" i="8" s="1"/>
  <c r="T108" i="8"/>
  <c r="U108" i="8" s="1"/>
  <c r="T109" i="8"/>
  <c r="U109" i="8" s="1"/>
  <c r="T110" i="8"/>
  <c r="U110" i="8" s="1"/>
  <c r="T111" i="8"/>
  <c r="U111" i="8" s="1"/>
  <c r="T112" i="8"/>
  <c r="U112" i="8" s="1"/>
  <c r="T113" i="8"/>
  <c r="T114" i="8"/>
  <c r="U114" i="8" s="1"/>
  <c r="T115" i="8"/>
  <c r="U115" i="8" s="1"/>
  <c r="T116" i="8"/>
  <c r="U116" i="8"/>
  <c r="W116" i="8"/>
  <c r="T117" i="8"/>
  <c r="U117" i="8"/>
  <c r="W117" i="8"/>
  <c r="T119" i="8"/>
  <c r="U119" i="8" s="1"/>
  <c r="T120" i="8"/>
  <c r="U120" i="8" s="1"/>
  <c r="T121" i="8"/>
  <c r="U121" i="8"/>
  <c r="W121" i="8"/>
  <c r="T122" i="8"/>
  <c r="U122" i="8"/>
  <c r="W122" i="8"/>
  <c r="T123" i="8"/>
  <c r="U123" i="8"/>
  <c r="W123" i="8"/>
  <c r="T124" i="8"/>
  <c r="U124" i="8"/>
  <c r="W124" i="8"/>
  <c r="T125" i="8"/>
  <c r="U125" i="8" s="1"/>
  <c r="T126" i="8"/>
  <c r="U126" i="8"/>
  <c r="W126" i="8"/>
  <c r="T127" i="8"/>
  <c r="U127" i="8" s="1"/>
  <c r="T129" i="8"/>
  <c r="U129" i="8" s="1"/>
  <c r="T130" i="8"/>
  <c r="U130" i="8" s="1"/>
  <c r="T131" i="8"/>
  <c r="U131" i="8" s="1"/>
  <c r="T132" i="8"/>
  <c r="U132" i="8" s="1"/>
  <c r="T133" i="8"/>
  <c r="U133" i="8" s="1"/>
  <c r="T135" i="8"/>
  <c r="U135" i="8" s="1"/>
  <c r="T136" i="8"/>
  <c r="U136" i="8" s="1"/>
  <c r="T137" i="8"/>
  <c r="U137" i="8" s="1"/>
  <c r="T139" i="8"/>
  <c r="U139" i="8" s="1"/>
  <c r="N52" i="8"/>
  <c r="O52" i="8" s="1"/>
  <c r="N53" i="8"/>
  <c r="O53" i="8" s="1"/>
  <c r="N55" i="8"/>
  <c r="O55" i="8" s="1"/>
  <c r="N56" i="8"/>
  <c r="O56" i="8" s="1"/>
  <c r="N58" i="8"/>
  <c r="O58" i="8"/>
  <c r="N59" i="8"/>
  <c r="O59" i="8"/>
  <c r="N61" i="8"/>
  <c r="O61" i="8"/>
  <c r="N62" i="8"/>
  <c r="O62" i="8" s="1"/>
  <c r="N64" i="8"/>
  <c r="O64" i="8" s="1"/>
  <c r="N65" i="8"/>
  <c r="O65" i="8" s="1"/>
  <c r="N66" i="8"/>
  <c r="O66" i="8" s="1"/>
  <c r="N67" i="8"/>
  <c r="O67" i="8" s="1"/>
  <c r="N68" i="8"/>
  <c r="O68" i="8" s="1"/>
  <c r="N69" i="8"/>
  <c r="O69" i="8" s="1"/>
  <c r="N70" i="8"/>
  <c r="O70" i="8" s="1"/>
  <c r="N71" i="8"/>
  <c r="O71" i="8"/>
  <c r="N73" i="8"/>
  <c r="O73" i="8"/>
  <c r="N75" i="8"/>
  <c r="O75" i="8" s="1"/>
  <c r="N76" i="8"/>
  <c r="O76" i="8" s="1"/>
  <c r="N77" i="8"/>
  <c r="O77" i="8"/>
  <c r="N78" i="8"/>
  <c r="O78" i="8" s="1"/>
  <c r="N79" i="8"/>
  <c r="O79" i="8" s="1"/>
  <c r="N80" i="8"/>
  <c r="O80" i="8" s="1"/>
  <c r="N81" i="8"/>
  <c r="O81" i="8" s="1"/>
  <c r="N82" i="8"/>
  <c r="O82" i="8" s="1"/>
  <c r="N83" i="8"/>
  <c r="O83" i="8" s="1"/>
  <c r="N84" i="8"/>
  <c r="O84" i="8" s="1"/>
  <c r="N85" i="8"/>
  <c r="O85" i="8" s="1"/>
  <c r="N86" i="8"/>
  <c r="O86" i="8" s="1"/>
  <c r="N88" i="8"/>
  <c r="O88" i="8" s="1"/>
  <c r="N89" i="8"/>
  <c r="O89" i="8"/>
  <c r="N90" i="8"/>
  <c r="O90" i="8" s="1"/>
  <c r="N91" i="8"/>
  <c r="O91" i="8" s="1"/>
  <c r="N92" i="8"/>
  <c r="O92" i="8"/>
  <c r="N94" i="8"/>
  <c r="O94" i="8" s="1"/>
  <c r="N95" i="8"/>
  <c r="O95" i="8" s="1"/>
  <c r="N96" i="8"/>
  <c r="O96" i="8" s="1"/>
  <c r="N97" i="8"/>
  <c r="O97" i="8" s="1"/>
  <c r="N99" i="8"/>
  <c r="O99" i="8" s="1"/>
  <c r="N100" i="8"/>
  <c r="O100" i="8" s="1"/>
  <c r="N103" i="8"/>
  <c r="O103" i="8" s="1"/>
  <c r="N104" i="8"/>
  <c r="O104" i="8" s="1"/>
  <c r="N105" i="8"/>
  <c r="O105" i="8" s="1"/>
  <c r="N106" i="8"/>
  <c r="O106" i="8" s="1"/>
  <c r="N108" i="8"/>
  <c r="O108" i="8" s="1"/>
  <c r="N109" i="8"/>
  <c r="O109" i="8" s="1"/>
  <c r="N110" i="8"/>
  <c r="O110" i="8" s="1"/>
  <c r="N111" i="8"/>
  <c r="O111" i="8" s="1"/>
  <c r="N112" i="8"/>
  <c r="O112" i="8" s="1"/>
  <c r="N113" i="8"/>
  <c r="O113" i="8" s="1"/>
  <c r="N114" i="8"/>
  <c r="O114" i="8" s="1"/>
  <c r="N115" i="8"/>
  <c r="O115" i="8" s="1"/>
  <c r="N116" i="8"/>
  <c r="O116" i="8"/>
  <c r="N117" i="8"/>
  <c r="O117" i="8"/>
  <c r="N119" i="8"/>
  <c r="O119" i="8" s="1"/>
  <c r="N120" i="8"/>
  <c r="O120" i="8" s="1"/>
  <c r="N121" i="8"/>
  <c r="O121" i="8"/>
  <c r="N122" i="8"/>
  <c r="O122" i="8"/>
  <c r="N123" i="8"/>
  <c r="O123" i="8"/>
  <c r="N124" i="8"/>
  <c r="O124" i="8"/>
  <c r="N125" i="8"/>
  <c r="O125" i="8" s="1"/>
  <c r="N126" i="8"/>
  <c r="O126" i="8"/>
  <c r="N127" i="8"/>
  <c r="O127" i="8" s="1"/>
  <c r="N129" i="8"/>
  <c r="O129" i="8" s="1"/>
  <c r="N130" i="8"/>
  <c r="O130" i="8" s="1"/>
  <c r="N131" i="8"/>
  <c r="O131" i="8" s="1"/>
  <c r="N132" i="8"/>
  <c r="O132" i="8"/>
  <c r="N133" i="8"/>
  <c r="O133" i="8" s="1"/>
  <c r="N135" i="8"/>
  <c r="O135" i="8" s="1"/>
  <c r="N136" i="8"/>
  <c r="O136" i="8" s="1"/>
  <c r="N137" i="8"/>
  <c r="O137" i="8" s="1"/>
  <c r="N139" i="8"/>
  <c r="O139" i="8" s="1"/>
  <c r="H52" i="8"/>
  <c r="I52" i="8" s="1"/>
  <c r="H56" i="8"/>
  <c r="I56" i="8" s="1"/>
  <c r="H58" i="8"/>
  <c r="I58" i="8"/>
  <c r="H59" i="8"/>
  <c r="I59" i="8"/>
  <c r="H61" i="8"/>
  <c r="I61" i="8"/>
  <c r="H62" i="8"/>
  <c r="I62" i="8" s="1"/>
  <c r="H65" i="8"/>
  <c r="I65" i="8" s="1"/>
  <c r="H66" i="8"/>
  <c r="I66" i="8" s="1"/>
  <c r="H67" i="8"/>
  <c r="I67" i="8" s="1"/>
  <c r="H70" i="8"/>
  <c r="I70" i="8" s="1"/>
  <c r="H71" i="8"/>
  <c r="I71" i="8"/>
  <c r="H73" i="8"/>
  <c r="I73" i="8"/>
  <c r="H75" i="8"/>
  <c r="I75" i="8" s="1"/>
  <c r="H77" i="8"/>
  <c r="I77" i="8"/>
  <c r="H79" i="8"/>
  <c r="I79" i="8" s="1"/>
  <c r="H80" i="8"/>
  <c r="I80" i="8" s="1"/>
  <c r="H81" i="8"/>
  <c r="I81" i="8" s="1"/>
  <c r="H85" i="8"/>
  <c r="I85" i="8" s="1"/>
  <c r="H88" i="8"/>
  <c r="I88" i="8" s="1"/>
  <c r="H89" i="8"/>
  <c r="I89" i="8"/>
  <c r="H90" i="8"/>
  <c r="I90" i="8" s="1"/>
  <c r="H91" i="8"/>
  <c r="I91" i="8" s="1"/>
  <c r="H92" i="8"/>
  <c r="I92" i="8"/>
  <c r="H94" i="8"/>
  <c r="I94" i="8" s="1"/>
  <c r="H100" i="8"/>
  <c r="I100" i="8" s="1"/>
  <c r="H103" i="8"/>
  <c r="I103" i="8" s="1"/>
  <c r="H104" i="8"/>
  <c r="I104" i="8" s="1"/>
  <c r="H105" i="8"/>
  <c r="I105" i="8" s="1"/>
  <c r="H106" i="8"/>
  <c r="I106" i="8" s="1"/>
  <c r="H108" i="8"/>
  <c r="I108" i="8" s="1"/>
  <c r="H110" i="8"/>
  <c r="I110" i="8" s="1"/>
  <c r="H111" i="8"/>
  <c r="I111" i="8" s="1"/>
  <c r="H112" i="8"/>
  <c r="I112" i="8" s="1"/>
  <c r="H113" i="8"/>
  <c r="I113" i="8" s="1"/>
  <c r="H114" i="8"/>
  <c r="I114" i="8" s="1"/>
  <c r="H115" i="8"/>
  <c r="I115" i="8" s="1"/>
  <c r="H116" i="8"/>
  <c r="I116" i="8"/>
  <c r="H117" i="8"/>
  <c r="I117" i="8"/>
  <c r="H121" i="8"/>
  <c r="I121" i="8"/>
  <c r="H122" i="8"/>
  <c r="I122" i="8"/>
  <c r="H123" i="8"/>
  <c r="I123" i="8"/>
  <c r="H124" i="8"/>
  <c r="I124" i="8"/>
  <c r="H125" i="8"/>
  <c r="I125" i="8" s="1"/>
  <c r="H126" i="8"/>
  <c r="I126" i="8"/>
  <c r="H127" i="8"/>
  <c r="I127" i="8" s="1"/>
  <c r="H130" i="8"/>
  <c r="I130" i="8" s="1"/>
  <c r="H131" i="8"/>
  <c r="I131" i="8" s="1"/>
  <c r="H132" i="8"/>
  <c r="I132" i="8"/>
  <c r="H133" i="8"/>
  <c r="I133" i="8" s="1"/>
  <c r="H135" i="8"/>
  <c r="I135" i="8" s="1"/>
  <c r="H136" i="8"/>
  <c r="I136" i="8" s="1"/>
  <c r="T37" i="8"/>
  <c r="U37" i="8"/>
  <c r="W37" i="8"/>
  <c r="T38" i="8"/>
  <c r="U38" i="8"/>
  <c r="W38" i="8"/>
  <c r="T39" i="8"/>
  <c r="U39" i="8" s="1"/>
  <c r="T40" i="8"/>
  <c r="U40" i="8" s="1"/>
  <c r="T42" i="8"/>
  <c r="U42" i="8" s="1"/>
  <c r="T43" i="8"/>
  <c r="U43" i="8"/>
  <c r="W43" i="8"/>
  <c r="T45" i="8"/>
  <c r="U45" i="8"/>
  <c r="W45" i="8"/>
  <c r="T8" i="8"/>
  <c r="U8" i="8" s="1"/>
  <c r="T10" i="8"/>
  <c r="U10" i="8"/>
  <c r="W10" i="8"/>
  <c r="T11" i="8"/>
  <c r="U11" i="8"/>
  <c r="W11" i="8"/>
  <c r="T12" i="8"/>
  <c r="U12" i="8" s="1"/>
  <c r="T13" i="8"/>
  <c r="U13" i="8"/>
  <c r="W13" i="8"/>
  <c r="T14" i="8"/>
  <c r="U14" i="8"/>
  <c r="W14" i="8"/>
  <c r="T15" i="8"/>
  <c r="U15" i="8"/>
  <c r="W15" i="8"/>
  <c r="T17" i="8"/>
  <c r="T19" i="8"/>
  <c r="U19" i="8" s="1"/>
  <c r="T20" i="8"/>
  <c r="U20" i="8"/>
  <c r="W20" i="8"/>
  <c r="T22" i="8"/>
  <c r="U22" i="8"/>
  <c r="W22" i="8"/>
  <c r="T25" i="8"/>
  <c r="U25" i="8"/>
  <c r="W25" i="8"/>
  <c r="T26" i="8"/>
  <c r="U26" i="8"/>
  <c r="W26" i="8"/>
  <c r="T27" i="8"/>
  <c r="U27" i="8"/>
  <c r="W27" i="8"/>
  <c r="T28" i="8"/>
  <c r="U28" i="8"/>
  <c r="W28" i="8"/>
  <c r="T29" i="8"/>
  <c r="U29" i="8"/>
  <c r="W29" i="8"/>
  <c r="N8" i="8"/>
  <c r="O8" i="8" s="1"/>
  <c r="N10" i="8"/>
  <c r="O10" i="8"/>
  <c r="N11" i="8"/>
  <c r="O11" i="8"/>
  <c r="N12" i="8"/>
  <c r="O12" i="8" s="1"/>
  <c r="N13" i="8"/>
  <c r="O13" i="8"/>
  <c r="N14" i="8"/>
  <c r="O14" i="8"/>
  <c r="N15" i="8"/>
  <c r="O15" i="8"/>
  <c r="N17" i="8"/>
  <c r="N19" i="8"/>
  <c r="O19" i="8" s="1"/>
  <c r="N20" i="8"/>
  <c r="O20" i="8"/>
  <c r="N22" i="8"/>
  <c r="O22" i="8"/>
  <c r="N25" i="8"/>
  <c r="O25" i="8"/>
  <c r="N26" i="8"/>
  <c r="O26" i="8"/>
  <c r="N27" i="8"/>
  <c r="O27" i="8"/>
  <c r="N28" i="8"/>
  <c r="O28" i="8"/>
  <c r="N29" i="8"/>
  <c r="O29" i="8"/>
  <c r="H8" i="8"/>
  <c r="I8" i="8" s="1"/>
  <c r="I10" i="8"/>
  <c r="H11" i="8"/>
  <c r="I11" i="8"/>
  <c r="H13" i="8"/>
  <c r="I13" i="8"/>
  <c r="H14" i="8"/>
  <c r="I14" i="8"/>
  <c r="H15" i="8"/>
  <c r="I15" i="8"/>
  <c r="H17" i="8"/>
  <c r="H19" i="8"/>
  <c r="H20" i="8"/>
  <c r="I20" i="8"/>
  <c r="H22" i="8"/>
  <c r="I22" i="8"/>
  <c r="H25" i="8"/>
  <c r="I25" i="8"/>
  <c r="H26" i="8"/>
  <c r="I26" i="8"/>
  <c r="H27" i="8"/>
  <c r="I27" i="8"/>
  <c r="H28" i="8"/>
  <c r="I28" i="8"/>
  <c r="H29" i="8"/>
  <c r="I29" i="8"/>
  <c r="H37" i="8"/>
  <c r="I37" i="8"/>
  <c r="H38" i="8"/>
  <c r="I38" i="8"/>
  <c r="H39" i="8"/>
  <c r="H40" i="8"/>
  <c r="I40" i="8" s="1"/>
  <c r="H42" i="8"/>
  <c r="I42" i="8" s="1"/>
  <c r="H43" i="8"/>
  <c r="I43" i="8"/>
  <c r="H45" i="8"/>
  <c r="I45" i="8"/>
  <c r="O37" i="8"/>
  <c r="O38" i="8"/>
  <c r="O43" i="8"/>
  <c r="O45" i="8"/>
  <c r="S138" i="8"/>
  <c r="R138" i="8"/>
  <c r="R134" i="8" s="1"/>
  <c r="Q138" i="8"/>
  <c r="Q134" i="8" s="1"/>
  <c r="P138" i="8"/>
  <c r="P134" i="8" s="1"/>
  <c r="S134" i="8"/>
  <c r="S118" i="8"/>
  <c r="R118" i="8"/>
  <c r="Q118" i="8"/>
  <c r="P118" i="8"/>
  <c r="S107" i="8"/>
  <c r="R107" i="8"/>
  <c r="Q107" i="8"/>
  <c r="P107" i="8"/>
  <c r="S102" i="8"/>
  <c r="R102" i="8"/>
  <c r="Q102" i="8"/>
  <c r="P102" i="8"/>
  <c r="S87" i="8"/>
  <c r="R87" i="8"/>
  <c r="Q87" i="8"/>
  <c r="P87" i="8"/>
  <c r="S74" i="8"/>
  <c r="R74" i="8"/>
  <c r="Q74" i="8"/>
  <c r="P74" i="8"/>
  <c r="S63" i="8"/>
  <c r="R63" i="8"/>
  <c r="Q63" i="8"/>
  <c r="P63" i="8"/>
  <c r="S60" i="8"/>
  <c r="R60" i="8"/>
  <c r="Q60" i="8"/>
  <c r="P60" i="8"/>
  <c r="S57" i="8"/>
  <c r="R57" i="8"/>
  <c r="Q57" i="8"/>
  <c r="P57" i="8"/>
  <c r="S54" i="8"/>
  <c r="R54" i="8"/>
  <c r="Q54" i="8"/>
  <c r="P54" i="8"/>
  <c r="S51" i="8"/>
  <c r="R51" i="8"/>
  <c r="Q51" i="8"/>
  <c r="P51" i="8"/>
  <c r="M138" i="8"/>
  <c r="M134" i="8" s="1"/>
  <c r="L138" i="8"/>
  <c r="L134" i="8" s="1"/>
  <c r="K138" i="8"/>
  <c r="K134" i="8" s="1"/>
  <c r="J138" i="8"/>
  <c r="J134" i="8" s="1"/>
  <c r="M118" i="8"/>
  <c r="L118" i="8"/>
  <c r="K118" i="8"/>
  <c r="J118" i="8"/>
  <c r="M107" i="8"/>
  <c r="L107" i="8"/>
  <c r="K107" i="8"/>
  <c r="J107" i="8"/>
  <c r="M102" i="8"/>
  <c r="L102" i="8"/>
  <c r="K102" i="8"/>
  <c r="J102" i="8"/>
  <c r="M93" i="8"/>
  <c r="K93" i="8"/>
  <c r="M87" i="8"/>
  <c r="L87" i="8"/>
  <c r="K87" i="8"/>
  <c r="J87" i="8"/>
  <c r="M74" i="8"/>
  <c r="L74" i="8"/>
  <c r="K74" i="8"/>
  <c r="J74" i="8"/>
  <c r="M63" i="8"/>
  <c r="L63" i="8"/>
  <c r="K63" i="8"/>
  <c r="J63" i="8"/>
  <c r="M60" i="8"/>
  <c r="L60" i="8"/>
  <c r="K60" i="8"/>
  <c r="J60" i="8"/>
  <c r="M57" i="8"/>
  <c r="L57" i="8"/>
  <c r="K57" i="8"/>
  <c r="J57" i="8"/>
  <c r="M54" i="8"/>
  <c r="L54" i="8"/>
  <c r="K54" i="8"/>
  <c r="J54" i="8"/>
  <c r="M51" i="8"/>
  <c r="L51" i="8"/>
  <c r="K51" i="8"/>
  <c r="J51" i="8"/>
  <c r="E51" i="8"/>
  <c r="F51" i="8"/>
  <c r="G51" i="8"/>
  <c r="E54" i="8"/>
  <c r="F54" i="8"/>
  <c r="G54" i="8"/>
  <c r="D57" i="8"/>
  <c r="E57" i="8"/>
  <c r="F57" i="8"/>
  <c r="G57" i="8"/>
  <c r="D60" i="8"/>
  <c r="E60" i="8"/>
  <c r="F60" i="8"/>
  <c r="G60" i="8"/>
  <c r="F63" i="8"/>
  <c r="G63" i="8"/>
  <c r="E74" i="8"/>
  <c r="F74" i="8"/>
  <c r="G74" i="8"/>
  <c r="D87" i="8"/>
  <c r="E87" i="8"/>
  <c r="F87" i="8"/>
  <c r="G87" i="8"/>
  <c r="E102" i="8"/>
  <c r="F102" i="8"/>
  <c r="G102" i="8"/>
  <c r="F107" i="8"/>
  <c r="G107" i="8"/>
  <c r="E118" i="8"/>
  <c r="F118" i="8"/>
  <c r="G118" i="8"/>
  <c r="E138" i="8"/>
  <c r="E134" i="8" s="1"/>
  <c r="F138" i="8"/>
  <c r="F134" i="8" s="1"/>
  <c r="G138" i="8"/>
  <c r="G134" i="8" s="1"/>
  <c r="S44" i="8"/>
  <c r="R44" i="8"/>
  <c r="Q44" i="8"/>
  <c r="P44" i="8"/>
  <c r="S41" i="8"/>
  <c r="R41" i="8"/>
  <c r="Q41" i="8"/>
  <c r="P41" i="8"/>
  <c r="S36" i="8"/>
  <c r="R36" i="8"/>
  <c r="Q36" i="8"/>
  <c r="P36" i="8"/>
  <c r="M44" i="8"/>
  <c r="L44" i="8"/>
  <c r="K44" i="8"/>
  <c r="J44" i="8"/>
  <c r="M41" i="8"/>
  <c r="L41" i="8"/>
  <c r="K41" i="8"/>
  <c r="J41" i="8"/>
  <c r="M36" i="8"/>
  <c r="L36" i="8"/>
  <c r="L178" i="8" s="1"/>
  <c r="K36" i="8"/>
  <c r="K178" i="8" s="1"/>
  <c r="J36" i="8"/>
  <c r="J178" i="8" s="1"/>
  <c r="E36" i="8"/>
  <c r="E178" i="8" s="1"/>
  <c r="F36" i="8"/>
  <c r="F178" i="8" s="1"/>
  <c r="G36" i="8"/>
  <c r="D41" i="8"/>
  <c r="E41" i="8"/>
  <c r="F41" i="8"/>
  <c r="G41" i="8"/>
  <c r="D44" i="8"/>
  <c r="E44" i="8"/>
  <c r="F44" i="8"/>
  <c r="G44" i="8"/>
  <c r="S24" i="8"/>
  <c r="S23" i="8" s="1"/>
  <c r="R24" i="8"/>
  <c r="R23" i="8" s="1"/>
  <c r="Q24" i="8"/>
  <c r="Q23" i="8" s="1"/>
  <c r="P24" i="8"/>
  <c r="P23" i="8" s="1"/>
  <c r="S21" i="8"/>
  <c r="R21" i="8"/>
  <c r="Q21" i="8"/>
  <c r="P21" i="8"/>
  <c r="S18" i="8"/>
  <c r="S16" i="8" s="1"/>
  <c r="R18" i="8"/>
  <c r="R16" i="8" s="1"/>
  <c r="Q18" i="8"/>
  <c r="Q16" i="8" s="1"/>
  <c r="P18" i="8"/>
  <c r="P16" i="8" s="1"/>
  <c r="S9" i="8"/>
  <c r="R9" i="8"/>
  <c r="Q9" i="8"/>
  <c r="P9" i="8"/>
  <c r="M24" i="8"/>
  <c r="M23" i="8" s="1"/>
  <c r="L24" i="8"/>
  <c r="L23" i="8" s="1"/>
  <c r="K24" i="8"/>
  <c r="K23" i="8" s="1"/>
  <c r="J24" i="8"/>
  <c r="J23" i="8" s="1"/>
  <c r="M21" i="8"/>
  <c r="L21" i="8"/>
  <c r="K21" i="8"/>
  <c r="J21" i="8"/>
  <c r="M18" i="8"/>
  <c r="M16" i="8" s="1"/>
  <c r="L18" i="8"/>
  <c r="L16" i="8" s="1"/>
  <c r="K18" i="8"/>
  <c r="K16" i="8" s="1"/>
  <c r="J18" i="8"/>
  <c r="J16" i="8" s="1"/>
  <c r="M9" i="8"/>
  <c r="L9" i="8"/>
  <c r="K9" i="8"/>
  <c r="J9" i="8"/>
  <c r="E9" i="8"/>
  <c r="F9" i="8"/>
  <c r="G9" i="8"/>
  <c r="D18" i="8"/>
  <c r="D16" i="8" s="1"/>
  <c r="E18" i="8"/>
  <c r="E16" i="8" s="1"/>
  <c r="F18" i="8"/>
  <c r="F16" i="8" s="1"/>
  <c r="G18" i="8"/>
  <c r="G16" i="8" s="1"/>
  <c r="D21" i="8"/>
  <c r="E21" i="8"/>
  <c r="F21" i="8"/>
  <c r="G21" i="8"/>
  <c r="D24" i="8"/>
  <c r="D23" i="8" s="1"/>
  <c r="E24" i="8"/>
  <c r="E23" i="8" s="1"/>
  <c r="F24" i="8"/>
  <c r="F23" i="8" s="1"/>
  <c r="G24" i="8"/>
  <c r="G23" i="8" s="1"/>
  <c r="R180" i="8" l="1"/>
  <c r="R35" i="8"/>
  <c r="R34" i="8" s="1"/>
  <c r="S35" i="8"/>
  <c r="L447" i="20"/>
  <c r="S101" i="8"/>
  <c r="S72" i="8"/>
  <c r="S49" i="8" s="1"/>
  <c r="S50" i="8"/>
  <c r="S175" i="8"/>
  <c r="T175" i="8" s="1"/>
  <c r="V175" i="8" s="1"/>
  <c r="R101" i="8"/>
  <c r="R72" i="8"/>
  <c r="T162" i="8"/>
  <c r="T154" i="8"/>
  <c r="T146" i="8"/>
  <c r="T41" i="8"/>
  <c r="P50" i="8"/>
  <c r="P7" i="8"/>
  <c r="T128" i="8"/>
  <c r="P72" i="8"/>
  <c r="K72" i="8"/>
  <c r="Q72" i="8"/>
  <c r="P101" i="8"/>
  <c r="Q101" i="8"/>
  <c r="Q7" i="8"/>
  <c r="Q50" i="8"/>
  <c r="R50" i="8"/>
  <c r="R7" i="8"/>
  <c r="S7" i="8"/>
  <c r="V167" i="8"/>
  <c r="M178" i="8"/>
  <c r="N178" i="8" s="1"/>
  <c r="T98" i="8"/>
  <c r="U98" i="8" s="1"/>
  <c r="D102" i="8"/>
  <c r="H102" i="8" s="1"/>
  <c r="P34" i="8"/>
  <c r="D54" i="8"/>
  <c r="H54" i="8" s="1"/>
  <c r="H139" i="8"/>
  <c r="I139" i="8" s="1"/>
  <c r="V165" i="8"/>
  <c r="M101" i="8"/>
  <c r="M72" i="8"/>
  <c r="M50" i="8"/>
  <c r="M34" i="8"/>
  <c r="M7" i="8"/>
  <c r="M175" i="8"/>
  <c r="N175" i="8" s="1"/>
  <c r="N162" i="8"/>
  <c r="N154" i="8"/>
  <c r="V151" i="8"/>
  <c r="L101" i="8"/>
  <c r="L72" i="8"/>
  <c r="L50" i="8"/>
  <c r="L34" i="8"/>
  <c r="V11" i="8"/>
  <c r="I39" i="8"/>
  <c r="G178" i="8"/>
  <c r="H178" i="8" s="1"/>
  <c r="V169" i="8"/>
  <c r="V157" i="8"/>
  <c r="N128" i="8"/>
  <c r="K101" i="8"/>
  <c r="N118" i="8"/>
  <c r="N107" i="8"/>
  <c r="N102" i="8"/>
  <c r="N87" i="8"/>
  <c r="N60" i="8"/>
  <c r="N57" i="8"/>
  <c r="N54" i="8"/>
  <c r="N51" i="8"/>
  <c r="K34" i="8"/>
  <c r="V27" i="8"/>
  <c r="K7" i="8"/>
  <c r="V163" i="8"/>
  <c r="V161" i="8"/>
  <c r="V159" i="8"/>
  <c r="V155" i="8"/>
  <c r="V147" i="8"/>
  <c r="V149" i="8"/>
  <c r="V153" i="8"/>
  <c r="N146" i="8"/>
  <c r="J35" i="8"/>
  <c r="J34" i="8" s="1"/>
  <c r="J101" i="8"/>
  <c r="N98" i="8"/>
  <c r="O98" i="8" s="1"/>
  <c r="J72" i="8"/>
  <c r="J50" i="8"/>
  <c r="V29" i="8"/>
  <c r="V28" i="8"/>
  <c r="V25" i="8"/>
  <c r="V20" i="8"/>
  <c r="V19" i="8"/>
  <c r="W19" i="8" s="1"/>
  <c r="J7" i="8"/>
  <c r="V15" i="8"/>
  <c r="V14" i="8"/>
  <c r="V13" i="8"/>
  <c r="U17" i="8"/>
  <c r="O17" i="8"/>
  <c r="T18" i="8"/>
  <c r="T44" i="8"/>
  <c r="G101" i="8"/>
  <c r="E101" i="8"/>
  <c r="N63" i="8"/>
  <c r="N74" i="8"/>
  <c r="N134" i="8"/>
  <c r="T57" i="8"/>
  <c r="T107" i="8"/>
  <c r="T138" i="8"/>
  <c r="V123" i="8"/>
  <c r="V148" i="8"/>
  <c r="N93" i="8"/>
  <c r="D36" i="8"/>
  <c r="D178" i="8" s="1"/>
  <c r="D63" i="8"/>
  <c r="H63" i="8" s="1"/>
  <c r="D74" i="8"/>
  <c r="D72" i="8" s="1"/>
  <c r="L7" i="8"/>
  <c r="G175" i="8"/>
  <c r="H175" i="8" s="1"/>
  <c r="H177" i="8"/>
  <c r="T134" i="8"/>
  <c r="T24" i="8"/>
  <c r="V113" i="8"/>
  <c r="W113" i="8" s="1"/>
  <c r="U113" i="8"/>
  <c r="N16" i="8"/>
  <c r="N18" i="8"/>
  <c r="N21" i="8"/>
  <c r="N23" i="8"/>
  <c r="N24" i="8"/>
  <c r="T9" i="8"/>
  <c r="T16" i="8"/>
  <c r="T21" i="8"/>
  <c r="T23" i="8"/>
  <c r="T178" i="8"/>
  <c r="V178" i="8" s="1"/>
  <c r="E50" i="8"/>
  <c r="T102" i="8"/>
  <c r="T118" i="8"/>
  <c r="V75" i="8"/>
  <c r="W75" i="8" s="1"/>
  <c r="U75" i="8"/>
  <c r="V67" i="8"/>
  <c r="W67" i="8" s="1"/>
  <c r="U67" i="8"/>
  <c r="H107" i="8"/>
  <c r="E34" i="8"/>
  <c r="F72" i="8"/>
  <c r="T51" i="8"/>
  <c r="T54" i="8"/>
  <c r="T60" i="8"/>
  <c r="T63" i="8"/>
  <c r="T74" i="8"/>
  <c r="T87" i="8"/>
  <c r="H9" i="8"/>
  <c r="H44" i="8"/>
  <c r="H41" i="8"/>
  <c r="F101" i="8"/>
  <c r="E72" i="8"/>
  <c r="H60" i="8"/>
  <c r="H57" i="8"/>
  <c r="D51" i="8"/>
  <c r="D50" i="8" s="1"/>
  <c r="I19" i="8"/>
  <c r="H10" i="8"/>
  <c r="V10" i="8" s="1"/>
  <c r="T36" i="8"/>
  <c r="H109" i="8"/>
  <c r="I109" i="8" s="1"/>
  <c r="H76" i="8"/>
  <c r="I76" i="8" s="1"/>
  <c r="H68" i="8"/>
  <c r="I68" i="8" s="1"/>
  <c r="V116" i="8"/>
  <c r="V90" i="8"/>
  <c r="W90" i="8" s="1"/>
  <c r="V80" i="8"/>
  <c r="W80" i="8" s="1"/>
  <c r="V62" i="8"/>
  <c r="W62" i="8" s="1"/>
  <c r="V52" i="8"/>
  <c r="W52" i="8" s="1"/>
  <c r="V164" i="8"/>
  <c r="V166" i="8"/>
  <c r="V168" i="8"/>
  <c r="D128" i="8"/>
  <c r="H128" i="8" s="1"/>
  <c r="H138" i="8"/>
  <c r="H21" i="8"/>
  <c r="H16" i="8"/>
  <c r="G34" i="8"/>
  <c r="H87" i="8"/>
  <c r="G50" i="8"/>
  <c r="K50" i="8"/>
  <c r="V26" i="8"/>
  <c r="V22" i="8"/>
  <c r="N9" i="8"/>
  <c r="V121" i="8"/>
  <c r="V88" i="8"/>
  <c r="W88" i="8" s="1"/>
  <c r="V156" i="8"/>
  <c r="V158" i="8"/>
  <c r="V160" i="8"/>
  <c r="D98" i="8"/>
  <c r="H98" i="8" s="1"/>
  <c r="I98" i="8" s="1"/>
  <c r="H23" i="8"/>
  <c r="F34" i="8"/>
  <c r="Q34" i="8"/>
  <c r="D118" i="8"/>
  <c r="H118" i="8" s="1"/>
  <c r="G72" i="8"/>
  <c r="F50" i="8"/>
  <c r="P93" i="8"/>
  <c r="V17" i="8"/>
  <c r="W17" i="8" s="1"/>
  <c r="N138" i="8"/>
  <c r="V150" i="8"/>
  <c r="V152" i="8"/>
  <c r="V96" i="8"/>
  <c r="W96" i="8" s="1"/>
  <c r="D134" i="8"/>
  <c r="H134" i="8" s="1"/>
  <c r="V127" i="8"/>
  <c r="W127" i="8" s="1"/>
  <c r="V126" i="8"/>
  <c r="V125" i="8"/>
  <c r="W125" i="8" s="1"/>
  <c r="V124" i="8"/>
  <c r="V122" i="8"/>
  <c r="V120" i="8"/>
  <c r="W120" i="8" s="1"/>
  <c r="V119" i="8"/>
  <c r="W119" i="8" s="1"/>
  <c r="V117" i="8"/>
  <c r="V115" i="8"/>
  <c r="W115" i="8" s="1"/>
  <c r="V114" i="8"/>
  <c r="W114" i="8" s="1"/>
  <c r="V112" i="8"/>
  <c r="W112" i="8" s="1"/>
  <c r="V111" i="8"/>
  <c r="W111" i="8" s="1"/>
  <c r="V110" i="8"/>
  <c r="W110" i="8" s="1"/>
  <c r="V108" i="8"/>
  <c r="W108" i="8" s="1"/>
  <c r="V106" i="8"/>
  <c r="W106" i="8" s="1"/>
  <c r="V105" i="8"/>
  <c r="W105" i="8" s="1"/>
  <c r="V104" i="8"/>
  <c r="W104" i="8" s="1"/>
  <c r="V103" i="8"/>
  <c r="W103" i="8" s="1"/>
  <c r="V100" i="8"/>
  <c r="W100" i="8" s="1"/>
  <c r="V99" i="8"/>
  <c r="W99" i="8" s="1"/>
  <c r="V97" i="8"/>
  <c r="W97" i="8" s="1"/>
  <c r="V95" i="8"/>
  <c r="W95" i="8" s="1"/>
  <c r="V94" i="8"/>
  <c r="W94" i="8" s="1"/>
  <c r="V92" i="8"/>
  <c r="V91" i="8"/>
  <c r="W91" i="8" s="1"/>
  <c r="V89" i="8"/>
  <c r="V86" i="8"/>
  <c r="W86" i="8" s="1"/>
  <c r="V85" i="8"/>
  <c r="W85" i="8" s="1"/>
  <c r="V84" i="8"/>
  <c r="W84" i="8" s="1"/>
  <c r="V83" i="8"/>
  <c r="W83" i="8" s="1"/>
  <c r="V82" i="8"/>
  <c r="W82" i="8" s="1"/>
  <c r="V81" i="8"/>
  <c r="W81" i="8" s="1"/>
  <c r="V79" i="8"/>
  <c r="W79" i="8" s="1"/>
  <c r="V78" i="8"/>
  <c r="W78" i="8" s="1"/>
  <c r="V77" i="8"/>
  <c r="H74" i="8"/>
  <c r="V73" i="8"/>
  <c r="V71" i="8"/>
  <c r="W71" i="8" s="1"/>
  <c r="V70" i="8"/>
  <c r="W70" i="8" s="1"/>
  <c r="V69" i="8"/>
  <c r="W69" i="8" s="1"/>
  <c r="V66" i="8"/>
  <c r="W66" i="8" s="1"/>
  <c r="V65" i="8"/>
  <c r="W65" i="8" s="1"/>
  <c r="V64" i="8"/>
  <c r="W64" i="8" s="1"/>
  <c r="V61" i="8"/>
  <c r="V59" i="8"/>
  <c r="V58" i="8"/>
  <c r="W58" i="8" s="1"/>
  <c r="V56" i="8"/>
  <c r="W56" i="8" s="1"/>
  <c r="V55" i="8"/>
  <c r="W55" i="8" s="1"/>
  <c r="V53" i="8"/>
  <c r="W53" i="8" s="1"/>
  <c r="H24" i="8"/>
  <c r="H18" i="8"/>
  <c r="I17" i="8"/>
  <c r="V12" i="8"/>
  <c r="W12" i="8" s="1"/>
  <c r="I12" i="8"/>
  <c r="V8" i="8"/>
  <c r="W8" i="8" s="1"/>
  <c r="V136" i="8"/>
  <c r="W136" i="8" s="1"/>
  <c r="V131" i="8"/>
  <c r="W131" i="8" s="1"/>
  <c r="V129" i="8"/>
  <c r="W129" i="8" s="1"/>
  <c r="V133" i="8"/>
  <c r="W133" i="8" s="1"/>
  <c r="V130" i="8"/>
  <c r="W130" i="8" s="1"/>
  <c r="V135" i="8"/>
  <c r="W135" i="8" s="1"/>
  <c r="V139" i="8"/>
  <c r="W139" i="8" s="1"/>
  <c r="V137" i="8"/>
  <c r="W137" i="8" s="1"/>
  <c r="V132" i="8"/>
  <c r="W132" i="8" s="1"/>
  <c r="E7" i="8"/>
  <c r="D7" i="8"/>
  <c r="G7" i="8"/>
  <c r="F7" i="8"/>
  <c r="N45" i="8"/>
  <c r="V45" i="8" s="1"/>
  <c r="N38" i="8"/>
  <c r="V38" i="8" s="1"/>
  <c r="N37" i="8"/>
  <c r="V37" i="8" s="1"/>
  <c r="T35" i="8" l="1"/>
  <c r="U35" i="8" s="1"/>
  <c r="S34" i="8"/>
  <c r="S48" i="8"/>
  <c r="T72" i="8"/>
  <c r="R49" i="8"/>
  <c r="R48" i="8" s="1"/>
  <c r="R141" i="8" s="1"/>
  <c r="T50" i="8"/>
  <c r="V138" i="8"/>
  <c r="T101" i="8"/>
  <c r="H51" i="8"/>
  <c r="H36" i="8"/>
  <c r="Q49" i="8"/>
  <c r="Q48" i="8" s="1"/>
  <c r="D93" i="8"/>
  <c r="H93" i="8" s="1"/>
  <c r="D101" i="8"/>
  <c r="H101" i="8" s="1"/>
  <c r="K49" i="8"/>
  <c r="K48" i="8" s="1"/>
  <c r="K180" i="8" s="1"/>
  <c r="K174" i="8" s="1"/>
  <c r="K194" i="8" s="1"/>
  <c r="V102" i="8"/>
  <c r="M49" i="8"/>
  <c r="M48" i="8" s="1"/>
  <c r="M180" i="8" s="1"/>
  <c r="M174" i="8" s="1"/>
  <c r="M194" i="8" s="1"/>
  <c r="V128" i="8"/>
  <c r="L49" i="8"/>
  <c r="L48" i="8" s="1"/>
  <c r="L180" i="8" s="1"/>
  <c r="L174" i="8" s="1"/>
  <c r="L194" i="8" s="1"/>
  <c r="N72" i="8"/>
  <c r="V57" i="8"/>
  <c r="V54" i="8"/>
  <c r="V51" i="8"/>
  <c r="V21" i="8"/>
  <c r="N101" i="8"/>
  <c r="V118" i="8"/>
  <c r="V107" i="8"/>
  <c r="V134" i="8"/>
  <c r="J49" i="8"/>
  <c r="J48" i="8" s="1"/>
  <c r="J180" i="8" s="1"/>
  <c r="J174" i="8" s="1"/>
  <c r="J194" i="8" s="1"/>
  <c r="V74" i="8"/>
  <c r="V63" i="8"/>
  <c r="V23" i="8"/>
  <c r="V24" i="8"/>
  <c r="V18" i="8"/>
  <c r="V98" i="8"/>
  <c r="W98" i="8" s="1"/>
  <c r="V109" i="8"/>
  <c r="W109" i="8" s="1"/>
  <c r="V76" i="8"/>
  <c r="W76" i="8" s="1"/>
  <c r="E49" i="8"/>
  <c r="E48" i="8" s="1"/>
  <c r="E180" i="8" s="1"/>
  <c r="E174" i="8" s="1"/>
  <c r="E194" i="8" s="1"/>
  <c r="H72" i="8"/>
  <c r="H50" i="8"/>
  <c r="T93" i="8"/>
  <c r="P49" i="8"/>
  <c r="G49" i="8"/>
  <c r="G48" i="8" s="1"/>
  <c r="G180" i="8" s="1"/>
  <c r="H180" i="8" s="1"/>
  <c r="V87" i="8"/>
  <c r="V60" i="8"/>
  <c r="F49" i="8"/>
  <c r="F48" i="8" s="1"/>
  <c r="F180" i="8" s="1"/>
  <c r="F174" i="8" s="1"/>
  <c r="F194" i="8" s="1"/>
  <c r="V68" i="8"/>
  <c r="W68" i="8" s="1"/>
  <c r="V16" i="8"/>
  <c r="V9" i="8"/>
  <c r="N50" i="8"/>
  <c r="N43" i="8"/>
  <c r="V43" i="8" s="1"/>
  <c r="N42" i="8"/>
  <c r="N40" i="8"/>
  <c r="N39" i="8"/>
  <c r="V39" i="8" s="1"/>
  <c r="C36" i="8"/>
  <c r="D179" i="8"/>
  <c r="D177" i="8"/>
  <c r="D175" i="8" s="1"/>
  <c r="N41" i="8"/>
  <c r="V41" i="8" s="1"/>
  <c r="R174" i="8" l="1"/>
  <c r="R194" i="8" s="1"/>
  <c r="S180" i="8"/>
  <c r="T180" i="8" s="1"/>
  <c r="V180" i="8" s="1"/>
  <c r="N172" i="20"/>
  <c r="S141" i="8"/>
  <c r="Q180" i="8"/>
  <c r="Q174" i="8" s="1"/>
  <c r="Q194" i="8" s="1"/>
  <c r="D49" i="8"/>
  <c r="D48" i="8" s="1"/>
  <c r="T49" i="8"/>
  <c r="V93" i="8"/>
  <c r="P48" i="8"/>
  <c r="P180" i="8" s="1"/>
  <c r="N180" i="8"/>
  <c r="L141" i="8"/>
  <c r="V101" i="8"/>
  <c r="V72" i="8"/>
  <c r="N49" i="8"/>
  <c r="G174" i="8"/>
  <c r="G194" i="8" s="1"/>
  <c r="V50" i="8"/>
  <c r="O39" i="8"/>
  <c r="W39" i="8"/>
  <c r="O40" i="8"/>
  <c r="V40" i="8"/>
  <c r="W40" i="8" s="1"/>
  <c r="O42" i="8"/>
  <c r="V42" i="8"/>
  <c r="W42" i="8" s="1"/>
  <c r="H49" i="8"/>
  <c r="U36" i="8"/>
  <c r="I36" i="8"/>
  <c r="N44" i="8"/>
  <c r="V44" i="8" s="1"/>
  <c r="N36" i="8"/>
  <c r="U174" i="8"/>
  <c r="S174" i="8" l="1"/>
  <c r="S194" i="8" s="1"/>
  <c r="P174" i="8"/>
  <c r="P194" i="8" s="1"/>
  <c r="V49" i="8"/>
  <c r="V36" i="8"/>
  <c r="W36" i="8" s="1"/>
  <c r="O36" i="8"/>
  <c r="N7" i="8"/>
  <c r="C24" i="8" l="1"/>
  <c r="W24" i="8" l="1"/>
  <c r="O24" i="8"/>
  <c r="U24" i="8"/>
  <c r="I24" i="8"/>
  <c r="C107" i="8"/>
  <c r="C102" i="8"/>
  <c r="C18" i="8"/>
  <c r="U107" i="8" l="1"/>
  <c r="O107" i="8"/>
  <c r="I107" i="8"/>
  <c r="W107" i="8"/>
  <c r="U102" i="8"/>
  <c r="I102" i="8"/>
  <c r="W102" i="8"/>
  <c r="O102" i="8"/>
  <c r="O18" i="8"/>
  <c r="W18" i="8"/>
  <c r="U18" i="8"/>
  <c r="I18" i="8"/>
  <c r="C16" i="8"/>
  <c r="O16" i="8" l="1"/>
  <c r="W16" i="8"/>
  <c r="U16" i="8"/>
  <c r="I16" i="8"/>
  <c r="I146" i="8"/>
  <c r="I174" i="8"/>
  <c r="M141" i="8" l="1"/>
  <c r="T174" i="8" l="1"/>
  <c r="Q141" i="8"/>
  <c r="V174" i="8" l="1"/>
  <c r="G141" i="8"/>
  <c r="N174" i="8" l="1"/>
  <c r="H174" i="8" l="1"/>
  <c r="C74" i="8" l="1"/>
  <c r="U74" i="8" l="1"/>
  <c r="W74" i="8"/>
  <c r="O74" i="8"/>
  <c r="I74" i="8"/>
  <c r="C87" i="8"/>
  <c r="U87" i="8" l="1"/>
  <c r="O87" i="8"/>
  <c r="I87" i="8"/>
  <c r="W87" i="8"/>
  <c r="C72" i="8"/>
  <c r="W128" i="8" l="1"/>
  <c r="U128" i="8"/>
  <c r="I128" i="8"/>
  <c r="O128" i="8"/>
  <c r="W72" i="8"/>
  <c r="I72" i="8"/>
  <c r="O72" i="8"/>
  <c r="U72" i="8"/>
  <c r="C118" i="8"/>
  <c r="C51" i="8"/>
  <c r="C21" i="8"/>
  <c r="W21" i="8" l="1"/>
  <c r="O21" i="8"/>
  <c r="U21" i="8"/>
  <c r="I21" i="8"/>
  <c r="W118" i="8"/>
  <c r="U118" i="8"/>
  <c r="O118" i="8"/>
  <c r="I118" i="8"/>
  <c r="O51" i="8"/>
  <c r="U51" i="8"/>
  <c r="W51" i="8"/>
  <c r="I51" i="8"/>
  <c r="C23" i="8"/>
  <c r="W23" i="8" l="1"/>
  <c r="U23" i="8"/>
  <c r="O23" i="8"/>
  <c r="I23" i="8"/>
  <c r="C138" i="8"/>
  <c r="C63" i="8"/>
  <c r="C60" i="8"/>
  <c r="C57" i="8"/>
  <c r="C54" i="8"/>
  <c r="C44" i="8"/>
  <c r="C41" i="8"/>
  <c r="U44" i="8" l="1"/>
  <c r="W44" i="8"/>
  <c r="I44" i="8"/>
  <c r="O44" i="8"/>
  <c r="C134" i="8"/>
  <c r="W134" i="8" s="1"/>
  <c r="O138" i="8"/>
  <c r="U138" i="8"/>
  <c r="I138" i="8"/>
  <c r="W138" i="8"/>
  <c r="U63" i="8"/>
  <c r="W63" i="8"/>
  <c r="O63" i="8"/>
  <c r="I63" i="8"/>
  <c r="U57" i="8"/>
  <c r="W57" i="8"/>
  <c r="O57" i="8"/>
  <c r="I57" i="8"/>
  <c r="U60" i="8"/>
  <c r="I60" i="8"/>
  <c r="W60" i="8"/>
  <c r="O60" i="8"/>
  <c r="U54" i="8"/>
  <c r="I54" i="8"/>
  <c r="W54" i="8"/>
  <c r="O54" i="8"/>
  <c r="U41" i="8"/>
  <c r="W41" i="8"/>
  <c r="I41" i="8"/>
  <c r="O41" i="8"/>
  <c r="C93" i="8"/>
  <c r="C101" i="8"/>
  <c r="C34" i="8"/>
  <c r="C50" i="8"/>
  <c r="O134" i="8" l="1"/>
  <c r="U134" i="8"/>
  <c r="I134" i="8"/>
  <c r="O101" i="8"/>
  <c r="W101" i="8"/>
  <c r="I101" i="8"/>
  <c r="U101" i="8"/>
  <c r="U93" i="8"/>
  <c r="W93" i="8"/>
  <c r="O93" i="8"/>
  <c r="I93" i="8"/>
  <c r="W50" i="8"/>
  <c r="I50" i="8"/>
  <c r="U50" i="8"/>
  <c r="O50" i="8"/>
  <c r="C49" i="8"/>
  <c r="U49" i="8" l="1"/>
  <c r="W49" i="8"/>
  <c r="O49" i="8"/>
  <c r="I49" i="8"/>
  <c r="C48" i="8"/>
  <c r="C141" i="8" l="1"/>
  <c r="W141" i="8" s="1"/>
  <c r="W174" i="8"/>
  <c r="W146" i="8"/>
  <c r="U146" i="8"/>
  <c r="O174" i="8"/>
  <c r="O146" i="8"/>
  <c r="D186" i="8"/>
  <c r="D182" i="8"/>
  <c r="H162" i="8"/>
  <c r="V162" i="8" s="1"/>
  <c r="D154" i="8"/>
  <c r="H154" i="8" s="1"/>
  <c r="V154" i="8" s="1"/>
  <c r="D146" i="8"/>
  <c r="D35" i="8" s="1"/>
  <c r="H35" i="8" l="1"/>
  <c r="D34" i="8"/>
  <c r="H146" i="8"/>
  <c r="N35" i="8"/>
  <c r="O35" i="8" s="1"/>
  <c r="I35" i="8" l="1"/>
  <c r="V35" i="8"/>
  <c r="W35" i="8" s="1"/>
  <c r="V146" i="8"/>
  <c r="T7" i="8"/>
  <c r="N34" i="8" l="1"/>
  <c r="T34" i="8"/>
  <c r="H34" i="8"/>
  <c r="H7" i="8"/>
  <c r="V7" i="8" s="1"/>
  <c r="V34" i="8" l="1"/>
  <c r="W34" i="8" s="1"/>
  <c r="I34" i="8"/>
  <c r="T48" i="8"/>
  <c r="E141" i="8"/>
  <c r="D180" i="8"/>
  <c r="N48" i="8" l="1"/>
  <c r="D174" i="8"/>
  <c r="D194" i="8" s="1"/>
  <c r="H48" i="8"/>
  <c r="D141" i="8"/>
  <c r="J141" i="8"/>
  <c r="F141" i="8"/>
  <c r="P141" i="8"/>
  <c r="T141" i="8" s="1"/>
  <c r="U141" i="8" s="1"/>
  <c r="K141" i="8"/>
  <c r="I48" i="8" l="1"/>
  <c r="V48" i="8"/>
  <c r="W48" i="8" s="1"/>
  <c r="N141" i="8"/>
  <c r="O141" i="8" s="1"/>
  <c r="H141" i="8"/>
  <c r="U48" i="8"/>
  <c r="O48" i="8"/>
  <c r="V141" i="8" l="1"/>
  <c r="I141" i="8"/>
  <c r="U34" i="8" l="1"/>
  <c r="O34" i="8"/>
  <c r="C9" i="8" l="1"/>
  <c r="W9" i="8" l="1"/>
  <c r="O9" i="8"/>
  <c r="I9" i="8"/>
  <c r="U9" i="8"/>
  <c r="C7" i="8"/>
  <c r="O7" i="8" s="1"/>
  <c r="W7" i="8" l="1"/>
  <c r="U7" i="8"/>
  <c r="I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Guilherme Miranda Vanderlei</author>
  </authors>
  <commentList>
    <comment ref="S178" authorId="0" shapeId="0" xr:uid="{3360D01B-0989-4F5E-B295-BC4945FB53D0}">
      <text>
        <r>
          <rPr>
            <b/>
            <sz val="9"/>
            <color indexed="81"/>
            <rFont val="Segoe UI"/>
            <family val="2"/>
          </rPr>
          <t>Guilherme Miranda Vanderlei:</t>
        </r>
        <r>
          <rPr>
            <sz val="9"/>
            <color indexed="81"/>
            <rFont val="Segoe UI"/>
            <family val="2"/>
          </rPr>
          <t xml:space="preserve">
R$ 399,91 - Baixa do adiantamento de ISS da Essencial
</t>
        </r>
      </text>
    </comment>
  </commentList>
</comments>
</file>

<file path=xl/sharedStrings.xml><?xml version="1.0" encoding="utf-8"?>
<sst xmlns="http://schemas.openxmlformats.org/spreadsheetml/2006/main" count="16407" uniqueCount="1036">
  <si>
    <t>Relatório Gerencial de Orçamento Previsto x Realizado - Exercício 2023</t>
  </si>
  <si>
    <t>Contrato de Gestão CG 02/2020 - FÁBRICAS DE CULTURA SETOR A</t>
  </si>
  <si>
    <t xml:space="preserve">CATAVENTO CULTURAL E EDUCACIONAL -  ORGANIZAÇÃO SOCIAL DE CULTURA  </t>
  </si>
  <si>
    <t>I - REPASSES  E OUTROS RECURSOS VINCULADOS AO CONTRATO DE GESTÃO</t>
  </si>
  <si>
    <t>RECURSOS VINCULADOS AO CONTRATO DE GESTÃO</t>
  </si>
  <si>
    <t>Orçamento 2023</t>
  </si>
  <si>
    <t>JANEIRO</t>
  </si>
  <si>
    <t>FEVEREIRO</t>
  </si>
  <si>
    <t>MARÇO</t>
  </si>
  <si>
    <t>ABRIL</t>
  </si>
  <si>
    <t>Realizado 
1º quadrimestre</t>
  </si>
  <si>
    <t>% Realizado
1º quadrimestre</t>
  </si>
  <si>
    <t>MAIO</t>
  </si>
  <si>
    <t>JUNHO</t>
  </si>
  <si>
    <t>JULHO</t>
  </si>
  <si>
    <t>AGOSTO</t>
  </si>
  <si>
    <t>Realizado 
2º quadrimestre</t>
  </si>
  <si>
    <t>% Realizado
2º quadrimestre</t>
  </si>
  <si>
    <t>SETEMBRO</t>
  </si>
  <si>
    <t>OUTUBRO</t>
  </si>
  <si>
    <t>NOVEMBRO</t>
  </si>
  <si>
    <t>DEZEMBRO</t>
  </si>
  <si>
    <t>Realizado 
acumulado Anual</t>
  </si>
  <si>
    <t>% Realizado Ano 2023</t>
  </si>
  <si>
    <t>1</t>
  </si>
  <si>
    <t>Recursos Líquidos para o Contrato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</si>
  <si>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</si>
  <si>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</si>
  <si>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</si>
  <si>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</si>
  <si>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</si>
  <si>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</si>
  <si>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</si>
  <si>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Reservas</t>
  </si>
  <si>
    <t>1.2.3</t>
  </si>
  <si>
    <t>Constituição Recursos de Contingência</t>
  </si>
  <si>
    <t>1.2.4</t>
  </si>
  <si>
    <t>Reversão de Recursos de Contingências</t>
  </si>
  <si>
    <t>1.2.5</t>
  </si>
  <si>
    <t>Constituição Recursos Reserva - Outros (especificar)</t>
  </si>
  <si>
    <t>1.2.6</t>
  </si>
  <si>
    <t>Reversão de Recursos Reservados (Outros)</t>
  </si>
  <si>
    <t>1.3</t>
  </si>
  <si>
    <t xml:space="preserve">Outros Receitas </t>
  </si>
  <si>
    <t>1.3.1</t>
  </si>
  <si>
    <t>Saldos anteriores para utilização no exercício</t>
  </si>
  <si>
    <t>1.3.2</t>
  </si>
  <si>
    <t>Outros saldos</t>
  </si>
  <si>
    <t>1.3.2.1</t>
  </si>
  <si>
    <t>Receitas Financeiras</t>
  </si>
  <si>
    <t>1.3.2.2</t>
  </si>
  <si>
    <t>Outras Receitas</t>
  </si>
  <si>
    <t>2</t>
  </si>
  <si>
    <t>Recursos de Investimento do Contrato de Gestão</t>
  </si>
  <si>
    <t>2.1</t>
  </si>
  <si>
    <t>Investimento do CG</t>
  </si>
  <si>
    <t>3</t>
  </si>
  <si>
    <t>Recursos de Captação</t>
  </si>
  <si>
    <t>3.1</t>
  </si>
  <si>
    <t>Recursos de Captação voltados a Custeio</t>
  </si>
  <si>
    <t>3.1.1</t>
  </si>
  <si>
    <t>Captação de Recursos Operacionais (loja, bilheteria, cessão onerosa de espaço, café, doações, estacionamento, etc)</t>
  </si>
  <si>
    <t>3.1.2</t>
  </si>
  <si>
    <t>Captação de Recursos Incentivados</t>
  </si>
  <si>
    <t>3.1.3</t>
  </si>
  <si>
    <t>Trabalho Voluntário</t>
  </si>
  <si>
    <t>3.1.4</t>
  </si>
  <si>
    <t>Parcerias</t>
  </si>
  <si>
    <t>3.2</t>
  </si>
  <si>
    <t>Recursos de Captação voltados a Investimentos</t>
  </si>
  <si>
    <t>II - DEMONSTRAÇÃO DE RESULTADO</t>
  </si>
  <si>
    <t xml:space="preserve">RECEITAS APROPRIADAS VINCULADAS AO CONTRATO DE GESTÃO 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</si>
  <si>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</si>
  <si>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</si>
  <si>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</si>
  <si>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</si>
  <si>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</si>
  <si>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</si>
  <si>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</si>
  <si>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</si>
  <si>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</si>
  <si>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 xml:space="preserve">Trabalho Voluntário </t>
  </si>
  <si>
    <t>4.2.4</t>
  </si>
  <si>
    <t>4.3</t>
  </si>
  <si>
    <t>Total das Receitas Financeiras</t>
  </si>
  <si>
    <t>4.3.1</t>
  </si>
  <si>
    <t>Receitas financeiras</t>
  </si>
  <si>
    <t>4.3.2</t>
  </si>
  <si>
    <t>5</t>
  </si>
  <si>
    <t>Total de Receitas para realização de metas condicionadas</t>
  </si>
  <si>
    <t>5.1</t>
  </si>
  <si>
    <t>Receitas para realização de metas condicionadas</t>
  </si>
  <si>
    <t>DESPESAS DO CONTRATO DE GESTÃO</t>
  </si>
  <si>
    <t>6</t>
  </si>
  <si>
    <t xml:space="preserve">Total de Despesas 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</si>
  <si>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</si>
  <si>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</si>
  <si>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</si>
  <si>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</si>
  <si>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</si>
  <si>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</si>
  <si>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</si>
  <si>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</si>
  <si>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</si>
  <si>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</si>
  <si>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</si>
  <si>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</si>
  <si>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</si>
  <si>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</si>
  <si>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</si>
  <si>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</si>
  <si>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</si>
  <si>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</si>
  <si>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</si>
  <si>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</si>
  <si>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</si>
  <si>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</si>
  <si>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</si>
  <si>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- área meio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</si>
  <si>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</si>
  <si>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</si>
  <si>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</si>
  <si>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</si>
  <si>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</si>
  <si>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</si>
  <si>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</si>
  <si>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</si>
  <si>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</si>
  <si>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</si>
  <si>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</si>
  <si>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</si>
  <si>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</si>
  <si>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</si>
  <si>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</si>
  <si>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</si>
  <si>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</si>
  <si>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</si>
  <si>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</si>
  <si>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</si>
  <si>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</si>
  <si>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  </t>
  </si>
  <si>
    <t>6.1.3.2.1</t>
  </si>
  <si>
    <t>Água</t>
  </si>
  <si>
    <t>6.1.3.2.2</t>
  </si>
  <si>
    <t>Energia Elétrica</t>
  </si>
  <si>
    <t>6.1.3.2.3</t>
  </si>
  <si>
    <t>Gás</t>
  </si>
  <si>
    <t>6.1.3.2.4</t>
  </si>
  <si>
    <t>Internet</t>
  </si>
  <si>
    <t>6.1.3.2.5</t>
  </si>
  <si>
    <t>Telefonia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</si>
  <si>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</si>
  <si>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</si>
  <si>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</si>
  <si>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</si>
  <si>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</si>
  <si>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</si>
  <si>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</si>
  <si>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</si>
  <si>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</si>
  <si>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</si>
  <si>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</si>
  <si>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</si>
  <si>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</si>
  <si>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 19</t>
  </si>
  <si>
    <t>6.1.3.10</t>
  </si>
  <si>
    <t>6.1.3.10.1</t>
  </si>
  <si>
    <t>Equipamentos e Mobiliário</t>
  </si>
  <si>
    <t>6.1.3.10.2</t>
  </si>
  <si>
    <t>Outras Despesas</t>
  </si>
  <si>
    <t>6.1.3.10.3</t>
  </si>
  <si>
    <t>Provisões Judiciais</t>
  </si>
  <si>
    <t>6.1.3.10.4</t>
  </si>
  <si>
    <t>Locação de veículos</t>
  </si>
  <si>
    <t>6.1.3.11</t>
  </si>
  <si>
    <t>Pesquisa de Público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</si>
  <si>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</si>
  <si>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</si>
  <si>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</si>
  <si>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</si>
  <si>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</si>
  <si>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</si>
  <si>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</si>
  <si>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</si>
  <si>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</si>
  <si>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</si>
  <si>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</si>
  <si>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6.1.4.5.1</t>
  </si>
  <si>
    <t>Projetos/Obras Civis/Benfeitorias</t>
  </si>
  <si>
    <t>6.1.4.5.2</t>
  </si>
  <si>
    <t>Outras Despesas (Investimentos)</t>
  </si>
  <si>
    <t>6.1.5</t>
  </si>
  <si>
    <t>Programas de Trabalho da Área Fim</t>
  </si>
  <si>
    <t>6.1.5.1</t>
  </si>
  <si>
    <t>Biblioteca</t>
  </si>
  <si>
    <t>6.1.5.1.1</t>
  </si>
  <si>
    <t>Aquisição de Acervo</t>
  </si>
  <si>
    <t>6.1.5.1.2</t>
  </si>
  <si>
    <t>Programação Cultural</t>
  </si>
  <si>
    <t>6.1.5.1.3</t>
  </si>
  <si>
    <t>6.1.5.1.4</t>
  </si>
  <si>
    <t>Investimentos</t>
  </si>
  <si>
    <t>6.1.5.2</t>
  </si>
  <si>
    <t>Serviço Educativo</t>
  </si>
  <si>
    <t>6.1.5.2.1</t>
  </si>
  <si>
    <t>Projeto Espetáculo</t>
  </si>
  <si>
    <t>6.1.5.2.2</t>
  </si>
  <si>
    <t>Material e Serviços para Ateliês</t>
  </si>
  <si>
    <t>6.1.5.2.3</t>
  </si>
  <si>
    <t>Lanches (Formação Cultural)</t>
  </si>
  <si>
    <t>6.1.5.2.4</t>
  </si>
  <si>
    <t>Lanches (Saídas Pedagógicas)</t>
  </si>
  <si>
    <t>6.1.5.2.5</t>
  </si>
  <si>
    <t>Transportes (Saídas Pedagógicas)</t>
  </si>
  <si>
    <t>6.1.5.2.6</t>
  </si>
  <si>
    <t>Projetos Especiais</t>
  </si>
  <si>
    <t>6.1.5.2.7</t>
  </si>
  <si>
    <t>Formação Continuada Educadores (Palestras)</t>
  </si>
  <si>
    <t>6.1.5.2.8</t>
  </si>
  <si>
    <t>6.1.5.2.9</t>
  </si>
  <si>
    <t>Serviços Profissionais Educadores</t>
  </si>
  <si>
    <t>6.1.5.2.10</t>
  </si>
  <si>
    <t>Bolsista</t>
  </si>
  <si>
    <t>6.1.5.3</t>
  </si>
  <si>
    <t>Fábrica Aberta</t>
  </si>
  <si>
    <t>6.1.5.3.1</t>
  </si>
  <si>
    <t>Lanches</t>
  </si>
  <si>
    <t>6.1.5.3.2</t>
  </si>
  <si>
    <t>Transporte</t>
  </si>
  <si>
    <t>6.1.5.3.3</t>
  </si>
  <si>
    <t>Serviços Profissionais</t>
  </si>
  <si>
    <t>6.1.5.3.4</t>
  </si>
  <si>
    <t>Bolsistas</t>
  </si>
  <si>
    <t>6.1.5.3.5</t>
  </si>
  <si>
    <t>Instrumentos e Equipamentos</t>
  </si>
  <si>
    <t>6.1.5.3.6</t>
  </si>
  <si>
    <t>Eventos Esporádicos</t>
  </si>
  <si>
    <t>6.1.5.3.7</t>
  </si>
  <si>
    <t>Programação Cultural (Fábrica Aberta)</t>
  </si>
  <si>
    <t>6.1.5.3.8</t>
  </si>
  <si>
    <t>6.1.5.3.9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</si>
  <si>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</si>
  <si>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</si>
  <si>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</si>
  <si>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</si>
  <si>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</si>
  <si>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</si>
  <si>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</si>
  <si>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</si>
  <si>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</si>
  <si>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 xml:space="preserve">Assessoria de imprensa e custos de publicidade </t>
  </si>
  <si>
    <t>6.1.6.5</t>
  </si>
  <si>
    <t>6.2</t>
  </si>
  <si>
    <t>Depreciação/Amortização/Baixa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</si>
  <si>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</si>
  <si>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</si>
  <si>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</si>
  <si>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</si>
  <si>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</si>
  <si>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</si>
  <si>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</si>
  <si>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Outros (especificar)</t>
  </si>
  <si>
    <t>6.2.4.1</t>
  </si>
  <si>
    <t>Voluntários/Serviços Gratuitos</t>
  </si>
  <si>
    <t>7</t>
  </si>
  <si>
    <t>Superávit/Déficit do exercício</t>
  </si>
  <si>
    <t>III - INVESTIMENTOS/IMOBILIZADO</t>
  </si>
  <si>
    <t>INVESTIMENTOS/IMOBILIZADO</t>
  </si>
  <si>
    <t>8</t>
  </si>
  <si>
    <t>Investimentos com recursos vinculados ao contratos de gestão</t>
  </si>
  <si>
    <t>8.1</t>
  </si>
  <si>
    <t>Equipamentos de informática</t>
  </si>
  <si>
    <t>8.2</t>
  </si>
  <si>
    <t>Móveis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</si>
  <si>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</si>
  <si>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</si>
  <si>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</si>
  <si>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</si>
  <si>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</si>
  <si>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</si>
  <si>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</si>
  <si>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</si>
  <si>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</si>
  <si>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</si>
  <si>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9</t>
  </si>
  <si>
    <t>Recursos públicos específicos para investimento no contrato de gestão</t>
  </si>
  <si>
    <t>9.1</t>
  </si>
  <si>
    <t>9.2</t>
  </si>
  <si>
    <t>9.3</t>
  </si>
  <si>
    <t>9.4</t>
  </si>
  <si>
    <t>9.5</t>
  </si>
  <si>
    <t>9.6</t>
  </si>
  <si>
    <t>9.7</t>
  </si>
  <si>
    <t>10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</si>
  <si>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</si>
  <si>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</si>
  <si>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</si>
  <si>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</si>
  <si>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</si>
  <si>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</si>
  <si>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</si>
  <si>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</si>
  <si>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EXECUTAR, SALDOS DE RECURSOS VINCULADOS AO CONTRATO DE GESTÃO E SALDOS BANCÁRIOS</t>
  </si>
  <si>
    <t>PROJETOS A EXECUTAR, SALDOS DE RECURSOS VINCULADOS AO CONTRATO DE GESTÃO E SALDOS BANCÁRIOS</t>
  </si>
  <si>
    <t>11</t>
  </si>
  <si>
    <t>Projetos a Executar (Contábil)</t>
  </si>
  <si>
    <t>11.1</t>
  </si>
  <si>
    <t>Recursos líquidos disponíveis</t>
  </si>
  <si>
    <t>11.1.1</t>
  </si>
  <si>
    <t>Saldo dos exercícios anteriores</t>
  </si>
  <si>
    <t>11.1.2</t>
  </si>
  <si>
    <t>Recursos líquidos para o contrato de gestão</t>
  </si>
  <si>
    <t>11.2</t>
  </si>
  <si>
    <t>Receitas apropriadas</t>
  </si>
  <si>
    <t>11.3</t>
  </si>
  <si>
    <t>Receitas financeiras dos recursos de reservas e contingência</t>
  </si>
  <si>
    <t>11.4</t>
  </si>
  <si>
    <t>Investimentos com recursos vinculados ao CG</t>
  </si>
  <si>
    <t>11.5</t>
  </si>
  <si>
    <t>Restituição de recursos a SEC</t>
  </si>
  <si>
    <t>12</t>
  </si>
  <si>
    <t>Recursos Incentivados - saldo a ser executado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</si>
  <si>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</si>
  <si>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</si>
  <si>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</si>
  <si>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</si>
  <si>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</si>
  <si>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</si>
  <si>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13</t>
  </si>
  <si>
    <t>Outras informações: saldos bancários</t>
  </si>
  <si>
    <t>13.1</t>
  </si>
  <si>
    <t xml:space="preserve">Conta de Repasses do Contrato de Gestão  </t>
  </si>
  <si>
    <t>13.2</t>
  </si>
  <si>
    <t xml:space="preserve">Conta de Captação Operacional </t>
  </si>
  <si>
    <t>13.3</t>
  </si>
  <si>
    <t xml:space="preserve">Conta de Projetos Incentivados </t>
  </si>
  <si>
    <t>13.4</t>
  </si>
  <si>
    <t xml:space="preserve">Conta de Recurso de Reserva </t>
  </si>
  <si>
    <t>13.5</t>
  </si>
  <si>
    <t>Conta de Recurso de Contingência</t>
  </si>
  <si>
    <t>13.6</t>
  </si>
  <si>
    <t>Demais Saldos (especificar)</t>
  </si>
  <si>
    <t>Classificação</t>
  </si>
  <si>
    <t>Nome</t>
  </si>
  <si>
    <t>Saldo anterior</t>
  </si>
  <si>
    <t>Débito</t>
  </si>
  <si>
    <t>Crédito</t>
  </si>
  <si>
    <t>Saldo atual</t>
  </si>
  <si>
    <t>Centro de Custo - 1206 - FÁBRICAS 02/2020</t>
  </si>
  <si>
    <t>ATIVO</t>
  </si>
  <si>
    <t>1.01</t>
  </si>
  <si>
    <t/>
  </si>
  <si>
    <t>ATIVO CIRCULANTE</t>
  </si>
  <si>
    <t>1.01.01</t>
  </si>
  <si>
    <t>DISPONIBILIDADES</t>
  </si>
  <si>
    <t>1.01.01.01</t>
  </si>
  <si>
    <t>1.01.01.01.01</t>
  </si>
  <si>
    <t>CAIXA</t>
  </si>
  <si>
    <t>1.01.01.01.01.013</t>
  </si>
  <si>
    <t>CAIXA - FÁBRICA DE CULTURA CG 02/2020</t>
  </si>
  <si>
    <t>1.01.01.01.02</t>
  </si>
  <si>
    <t>BANCOS CONTA MOVIMENTO RECURSOS LIVRES</t>
  </si>
  <si>
    <t>1.01.01.01.02.113</t>
  </si>
  <si>
    <t>BB - C/C 140.994-8 FC 02/2020</t>
  </si>
  <si>
    <t>1.01.01.01.02.114</t>
  </si>
  <si>
    <t>BB - C/C 140.995-6 FC 02/2020 RESERVA</t>
  </si>
  <si>
    <t>1.01.01.01.02.115</t>
  </si>
  <si>
    <t>BB - C/C 140.996-4 FC 02/2020 CONTINGÊNCIA</t>
  </si>
  <si>
    <t>1.01.01.01.02.116</t>
  </si>
  <si>
    <t>BB - C/C 140.997-2 FC 02/2020 CAPTAÇÃO</t>
  </si>
  <si>
    <t>1.01.01.01.03</t>
  </si>
  <si>
    <t>BANCOS LEI ROUANET</t>
  </si>
  <si>
    <t>1.01.01.01.03.011</t>
  </si>
  <si>
    <t>BB - C/C 2976-9 MINC PRONAC 231487 - FÁBRICAS</t>
  </si>
  <si>
    <t>1.01.01.01.04</t>
  </si>
  <si>
    <t>APLICAÇÕES FINANCEIRAS RECURSOS LIVRES</t>
  </si>
  <si>
    <t>1.01.01.01.04.231</t>
  </si>
  <si>
    <t>BB Aplic.140.994-8 CDB DI FC 02/2020</t>
  </si>
  <si>
    <t>1.01.01.01.04.232</t>
  </si>
  <si>
    <t>BB Aplic. 140.995-6 CDB DI FC 02/2020</t>
  </si>
  <si>
    <t>1.01.01.01.04.233</t>
  </si>
  <si>
    <t>BB Aplic.140.996-4 CDB DI FC 02/2020</t>
  </si>
  <si>
    <t>1.01.01.01.04.234</t>
  </si>
  <si>
    <t>BB Aplic.140.997-2 CDB DI FC 02/2020</t>
  </si>
  <si>
    <t>1.01.01.01.05</t>
  </si>
  <si>
    <t>APLICAÇÕES FINANCEIRAS LEI ROUANET</t>
  </si>
  <si>
    <t>1.01.01.01.05.010</t>
  </si>
  <si>
    <t>BB Aplic.2976-9 MINC PRONAC 231487 - FÁBRICAS</t>
  </si>
  <si>
    <t>1.01.01.01.06</t>
  </si>
  <si>
    <t>CARTÃO DE CRÉDITO</t>
  </si>
  <si>
    <t>1.01.01.01.06.009</t>
  </si>
  <si>
    <t>BB - Cartão de Crédito VISA final 1238 - Fábricas</t>
  </si>
  <si>
    <t>1.01.02</t>
  </si>
  <si>
    <t>REALIZÁVEIS A CURTO PRAZO</t>
  </si>
  <si>
    <t>1.01.02.02</t>
  </si>
  <si>
    <t>ADIANTAMENTOS</t>
  </si>
  <si>
    <t>1.01.02.02.01</t>
  </si>
  <si>
    <t>1.01.02.02.01.001</t>
  </si>
  <si>
    <t>ADIANTAMENTO SALARIAL</t>
  </si>
  <si>
    <t>1.01.02.02.01.002</t>
  </si>
  <si>
    <t>ADIANTAMENTO DE FÉRIAS</t>
  </si>
  <si>
    <t>1.01.02.02.01.003</t>
  </si>
  <si>
    <t>ADIANTAMENTO DE 13º SALÁRIO</t>
  </si>
  <si>
    <t>1.01.02.02.01.004</t>
  </si>
  <si>
    <t>ADIANTAMENTO DE RESCISÃO</t>
  </si>
  <si>
    <t>1.01.02.02.01.006</t>
  </si>
  <si>
    <t>ADIANTAMENTO A FORNECEDOR</t>
  </si>
  <si>
    <t>1.01.02.02.01.510</t>
  </si>
  <si>
    <t>OUTROS ADIANTAMENTOS</t>
  </si>
  <si>
    <t>1.01.02.02.01.512</t>
  </si>
  <si>
    <t>ADIANTAMENTO PENSÃO ALIMENTÍCIA</t>
  </si>
  <si>
    <t>1.01.02.50</t>
  </si>
  <si>
    <t>DESPESAS ANTECIPADAS</t>
  </si>
  <si>
    <t>1.01.02.50.01</t>
  </si>
  <si>
    <t>1.01.02.50.01.001</t>
  </si>
  <si>
    <t>PRÊMIOS DE SEGUROS A APROPRIAR</t>
  </si>
  <si>
    <t>1.01.02.50.01.003</t>
  </si>
  <si>
    <t>DESPESAS ANTECIPADAS (BENEFÍCIOS)</t>
  </si>
  <si>
    <t>1.02</t>
  </si>
  <si>
    <t>ATIVO NÃO CIRCULANTE</t>
  </si>
  <si>
    <t>1.02.03</t>
  </si>
  <si>
    <t>ATIVO PERMANENTE</t>
  </si>
  <si>
    <t>1.02.03.01</t>
  </si>
  <si>
    <t>IMOBILIZADOS VINCULADOS</t>
  </si>
  <si>
    <t>1.02.03.01.01</t>
  </si>
  <si>
    <t>1.02.03.01.01.005</t>
  </si>
  <si>
    <t>EQUIP.SOM/LUZ/IMAGEM</t>
  </si>
  <si>
    <t>1.02.03.01.01.010</t>
  </si>
  <si>
    <t>MÁQUINAS E EQUIPAMENTOS</t>
  </si>
  <si>
    <t>1.02.03.01.01.011</t>
  </si>
  <si>
    <t>MÓVEIS E UTENSÍLIOS</t>
  </si>
  <si>
    <t>1.02.03.01.01.012</t>
  </si>
  <si>
    <t>EQUIP.PROCESSAMENTOS DE DADOS</t>
  </si>
  <si>
    <t>1.02.03.01.01.601</t>
  </si>
  <si>
    <t>EQUIP.GINÁSTICA/CIRCO</t>
  </si>
  <si>
    <t>1.02.03.02</t>
  </si>
  <si>
    <t>DEPRECIAÇÕES ACUMULADAS</t>
  </si>
  <si>
    <t>1.02.03.02.01</t>
  </si>
  <si>
    <t>1.02.03.02.01.004</t>
  </si>
  <si>
    <t>DEPR ACUM MÁQUINAS E EQUIPAMENTOS</t>
  </si>
  <si>
    <t>1.02.03.02.01.005</t>
  </si>
  <si>
    <t>DEPR ACUM MÓVEIS E UTENSÍLIOS</t>
  </si>
  <si>
    <t>1.02.03.02.01.006</t>
  </si>
  <si>
    <t>DEPR ACUM EQUIP.PROCESSAMENTO DE DADOS</t>
  </si>
  <si>
    <t>1.02.03.02.01.512</t>
  </si>
  <si>
    <t>DEPR ACUM EQUIP.SOM/LUZ/IMAGEM</t>
  </si>
  <si>
    <t>1.02.03.02.01.527</t>
  </si>
  <si>
    <t>DEPR ACUM EQUIP.GINÁSTICA/CIRCO</t>
  </si>
  <si>
    <t>1.02.03.06</t>
  </si>
  <si>
    <t>IMOBILIZADOS PRÓPRIOS</t>
  </si>
  <si>
    <t>1.02.03.06.01</t>
  </si>
  <si>
    <t>1.02.03.06.01.001</t>
  </si>
  <si>
    <t>1.02.03.06.01.002</t>
  </si>
  <si>
    <t>EQUIP.DE TELECOMUNICAÇÕES</t>
  </si>
  <si>
    <t>1.02.03.06.01.004</t>
  </si>
  <si>
    <t>INSTALAÇÕES</t>
  </si>
  <si>
    <t>1.02.03.06.01.005</t>
  </si>
  <si>
    <t>1.02.03.06.01.006</t>
  </si>
  <si>
    <t>1.02.03.06.01.009</t>
  </si>
  <si>
    <t>BENFEITORIAS IMÓVEIS DE TERCEIROS</t>
  </si>
  <si>
    <t>1.02.03.06.01.010</t>
  </si>
  <si>
    <t>INSTRUMENTOS MUSICAIS/ORQUESTRA</t>
  </si>
  <si>
    <t>1.02.03.06.01.011</t>
  </si>
  <si>
    <t>EQUIP.DE SEGURANÇA</t>
  </si>
  <si>
    <t>1.02.03.06.01.012</t>
  </si>
  <si>
    <t>1.02.03.06.01.013</t>
  </si>
  <si>
    <t>EQUIP.PARA ACERVO</t>
  </si>
  <si>
    <t>1.02.03.06.01.026</t>
  </si>
  <si>
    <t>OBRAS EM PROPRIEDADE DE TERCEIROS EM ANDAMENTO</t>
  </si>
  <si>
    <t>1.02.03.06.01.050</t>
  </si>
  <si>
    <t>IMOBILIZADO EM TRANSIÇÃO</t>
  </si>
  <si>
    <t>1.02.03.06.01.051</t>
  </si>
  <si>
    <t>(-)PROVISÃO PARA PERDAS - IMOBILIZADO ROUBADO</t>
  </si>
  <si>
    <t>1.02.03.07</t>
  </si>
  <si>
    <t>DEPRECIAÇÃO IMOBILIZADOS PRÓPRIOS</t>
  </si>
  <si>
    <t>1.02.03.07.01</t>
  </si>
  <si>
    <t>1.02.03.07.01.001</t>
  </si>
  <si>
    <t>DEPR ACUM INSTALAÇÕES</t>
  </si>
  <si>
    <t>1.02.03.07.01.002</t>
  </si>
  <si>
    <t>1.02.03.07.01.003</t>
  </si>
  <si>
    <t>1.02.03.07.01.004</t>
  </si>
  <si>
    <t>1.02.03.07.01.009</t>
  </si>
  <si>
    <t>DEPR ACUM INSTRUMENTOS MUSICAIS/ORQUESTRA</t>
  </si>
  <si>
    <t>1.02.03.07.01.010</t>
  </si>
  <si>
    <t>DEPR ACUM EQUIP.DE SEGURANÇA</t>
  </si>
  <si>
    <t>1.02.03.07.01.011</t>
  </si>
  <si>
    <t>DEPR ACUM BENF.IMÓVEIS TERCEIROS</t>
  </si>
  <si>
    <t>1.02.03.07.01.012</t>
  </si>
  <si>
    <t>DEPR ACUM EQUIP.DE TELECOMUNICAÇÕES</t>
  </si>
  <si>
    <t>1.02.03.07.01.013</t>
  </si>
  <si>
    <t>1.02.03.07.01.015</t>
  </si>
  <si>
    <t>DEPR ACUM EQUIP.PARA ACERVO</t>
  </si>
  <si>
    <t>1.02.03.08</t>
  </si>
  <si>
    <t>INTANGÍVEIS</t>
  </si>
  <si>
    <t>1.02.03.08.01</t>
  </si>
  <si>
    <t>1.02.03.08.01.001</t>
  </si>
  <si>
    <t>SOFTWARE</t>
  </si>
  <si>
    <t>1.02.03.09</t>
  </si>
  <si>
    <t>AMORTIZAÇÃO IMOBILIZADOS PRÓPRIOS</t>
  </si>
  <si>
    <t>1.02.03.09.01</t>
  </si>
  <si>
    <t>AMORTIZAÇÃO IMOBILIZADO PRÓPRIO</t>
  </si>
  <si>
    <t>1.02.03.09.01.001</t>
  </si>
  <si>
    <t>AMORT ACUM SOFTWARE</t>
  </si>
  <si>
    <t>PASSIVO</t>
  </si>
  <si>
    <t>2.01</t>
  </si>
  <si>
    <t>PASSIVO CIRCULANTE</t>
  </si>
  <si>
    <t>2.01.01</t>
  </si>
  <si>
    <t>EXIGÍVEIS A CURTO PRAZO</t>
  </si>
  <si>
    <t>2.01.01.02</t>
  </si>
  <si>
    <t>OBRIGAÇÕES TRABALHISTAS</t>
  </si>
  <si>
    <t>2.01.01.02.01</t>
  </si>
  <si>
    <t>2.01.01.02.01.001</t>
  </si>
  <si>
    <t>SALÁRIOS A PAGAR</t>
  </si>
  <si>
    <t>2.01.01.02.01.002</t>
  </si>
  <si>
    <t>PROVISÃO DE FÉRIAS E ENCARGOS</t>
  </si>
  <si>
    <t>2.01.01.02.01.003</t>
  </si>
  <si>
    <t>PROVISÃO DE 13 SALÁRIOS E ENCARGOS</t>
  </si>
  <si>
    <t>2.01.01.02.01.004</t>
  </si>
  <si>
    <t>PENSÃO ALIMENTÍCIA A PAGAR</t>
  </si>
  <si>
    <t>2.01.01.02.01.005</t>
  </si>
  <si>
    <t>AUTÔNOMO A PAGAR</t>
  </si>
  <si>
    <t>2.01.01.02.01.510</t>
  </si>
  <si>
    <t>OUTRAS OBRIGAÇÕES TRABALHISTAS A RECOLHER</t>
  </si>
  <si>
    <t>2.01.01.03</t>
  </si>
  <si>
    <t>ENCARGOS SOCIAIS E PREVIDÊNCIA A RECOLHER</t>
  </si>
  <si>
    <t>2.01.01.03.01</t>
  </si>
  <si>
    <t>2.01.01.03.01.001</t>
  </si>
  <si>
    <t>INSS SOBRE FOLHA A RECOLHER</t>
  </si>
  <si>
    <t>2.01.01.03.01.002</t>
  </si>
  <si>
    <t>FGTS SOBRE FOLHA A RECOLHER</t>
  </si>
  <si>
    <t>2.01.01.03.01.003</t>
  </si>
  <si>
    <t>CONTRIBUIÇÕES SINDICAIS A RECOLHER</t>
  </si>
  <si>
    <t>2.01.01.03.01.004</t>
  </si>
  <si>
    <t>PIS SOBRE FOLHA A RECOLHER</t>
  </si>
  <si>
    <t>2.01.01.03.01.511</t>
  </si>
  <si>
    <t>INSS (AUTÔNOMOS) A RECOLHER</t>
  </si>
  <si>
    <t>2.01.01.04</t>
  </si>
  <si>
    <t>OBRIGAÇÕES TRIBUTÁRIAS A RECOLHER</t>
  </si>
  <si>
    <t>2.01.01.04.01</t>
  </si>
  <si>
    <t>2.01.01.04.01.008</t>
  </si>
  <si>
    <t>IRRF 0561 (FUNCIONÁRIOS) A RECOLHER</t>
  </si>
  <si>
    <t>2.01.01.04.01.009</t>
  </si>
  <si>
    <t>IRRF 0588 (AUTÔNOMOS) A RECOLHER</t>
  </si>
  <si>
    <t>2.01.01.04.01.011</t>
  </si>
  <si>
    <t>IRRF 1708 (P.JURÍDICA) A RECOLHER</t>
  </si>
  <si>
    <t>2.01.01.04.01.012</t>
  </si>
  <si>
    <t>PIS/COFINS/CSLL 5952 A RECOLHER</t>
  </si>
  <si>
    <t>2.01.01.04.01.013</t>
  </si>
  <si>
    <t>INSS RET FONTE FORNECEDORES A RECOLHER</t>
  </si>
  <si>
    <t>2.01.01.04.01.014</t>
  </si>
  <si>
    <t>ISS RET FONTE FORNECEDORES A RECOLHER</t>
  </si>
  <si>
    <t>2.01.01.04.01.016</t>
  </si>
  <si>
    <t>ISS (AUTÔNOMOS)A RECOLHER</t>
  </si>
  <si>
    <t>2.01.01.04.01.510</t>
  </si>
  <si>
    <t>COFINS SOBRE APLICAÇÃO FINANCEIRA</t>
  </si>
  <si>
    <t>2.01.01.05</t>
  </si>
  <si>
    <t>OUTRAS OBRIGAÇÕES</t>
  </si>
  <si>
    <t>2.01.01.05.01</t>
  </si>
  <si>
    <t>2.01.01.05.01.001</t>
  </si>
  <si>
    <t>FORNECEDOR A PAGAR</t>
  </si>
  <si>
    <t>2.01.01.06</t>
  </si>
  <si>
    <t>2.01.01.06.01</t>
  </si>
  <si>
    <t>2.01.01.06.01.003</t>
  </si>
  <si>
    <t>2.01.03</t>
  </si>
  <si>
    <t>SECRETARIA DA CULTURA DO ESTADO DE SP</t>
  </si>
  <si>
    <t>2.01.03.01</t>
  </si>
  <si>
    <t>2.01.03.01.01</t>
  </si>
  <si>
    <t>2.01.03.01.01.010</t>
  </si>
  <si>
    <t>FÁBRICA DE CULTURA CG 02/2020</t>
  </si>
  <si>
    <t>2.02</t>
  </si>
  <si>
    <t>PASSIVO NÃO CIRCULANTE</t>
  </si>
  <si>
    <t>2.02.02</t>
  </si>
  <si>
    <t>EXIGÍVEIS A LONGO PRAZO</t>
  </si>
  <si>
    <t>2.02.02.01</t>
  </si>
  <si>
    <t>SECRETARIA CULTURA - ATIVO IMOBILIZADO</t>
  </si>
  <si>
    <t>2.02.02.01.01</t>
  </si>
  <si>
    <t>2.02.02.01.01.012</t>
  </si>
  <si>
    <t>CONTRATO DE OBRAS EM PROP. DE TERC. A PAG</t>
  </si>
  <si>
    <t>2.02.02.01.01.017</t>
  </si>
  <si>
    <t>SECRETARIA CULTURA-ATIVO IMOB FC 02/2020</t>
  </si>
  <si>
    <t>2.02.02.02</t>
  </si>
  <si>
    <t>RECEITA DIFERIDA</t>
  </si>
  <si>
    <t>2.02.02.02.01</t>
  </si>
  <si>
    <t>2.02.02.02.01.001</t>
  </si>
  <si>
    <t>PATROCÍNIO/REFORMAS</t>
  </si>
  <si>
    <t>2.02.02.03</t>
  </si>
  <si>
    <t>PASSIVOS CONTIGENTES A LONGO PRAZO</t>
  </si>
  <si>
    <t>2.02.02.03.01</t>
  </si>
  <si>
    <t>2.02.02.03.01.002</t>
  </si>
  <si>
    <t>CONTINGÊNCIAS TRABALHISTAS</t>
  </si>
  <si>
    <t>2.02.02.03.01.004</t>
  </si>
  <si>
    <t>CONTINGÊNCIAS CÍVEIS</t>
  </si>
  <si>
    <t>2.03</t>
  </si>
  <si>
    <t>PATRIMÔNIO LÍQUIDO</t>
  </si>
  <si>
    <t>2.03.01</t>
  </si>
  <si>
    <t>PATRIMÔNIO SOCIAL</t>
  </si>
  <si>
    <t>2.03.01.02</t>
  </si>
  <si>
    <t>SUPERAVIT OU DEFICIT ACUMULADO</t>
  </si>
  <si>
    <t>2.03.01.02.01</t>
  </si>
  <si>
    <t>2.03.01.02.01.001</t>
  </si>
  <si>
    <t>SUPERAVITS/(DEFICITS)ACUMULADOS</t>
  </si>
  <si>
    <t>CUSTOS E DESPESAS</t>
  </si>
  <si>
    <t>3.01</t>
  </si>
  <si>
    <t>GESTÃO OPERACIONAL</t>
  </si>
  <si>
    <t>3.01.01</t>
  </si>
  <si>
    <t>RH - SALÁRIOS, ENCARGOS E BENEFÍCIOS</t>
  </si>
  <si>
    <t>3.01.01.01</t>
  </si>
  <si>
    <t>DIRETORIA</t>
  </si>
  <si>
    <t>3.01.01.01.01</t>
  </si>
  <si>
    <t>ÁREA MEIO</t>
  </si>
  <si>
    <t>3.01.01.01.01.001</t>
  </si>
  <si>
    <t>SALÁRIOS</t>
  </si>
  <si>
    <t>3.01.01.01.01.002</t>
  </si>
  <si>
    <t>FÉRIAS</t>
  </si>
  <si>
    <t>3.01.01.01.01.003</t>
  </si>
  <si>
    <t>13º SALÁRIOS</t>
  </si>
  <si>
    <t>3.01.01.01.01.006</t>
  </si>
  <si>
    <t>INSS - FOLHA</t>
  </si>
  <si>
    <t>3.01.01.01.01.007</t>
  </si>
  <si>
    <t>FGTS - FOLHA</t>
  </si>
  <si>
    <t>3.01.01.01.01.009</t>
  </si>
  <si>
    <t>PIS - FOLHA</t>
  </si>
  <si>
    <t>3.01.01.01.01.011</t>
  </si>
  <si>
    <t>ASSISTÊNCIA MÉDICA/ODONTOLÓGICA</t>
  </si>
  <si>
    <t>3.01.01.01.01.012</t>
  </si>
  <si>
    <t>MEDICINA OCUPACIONAL</t>
  </si>
  <si>
    <t>3.01.01.01.01.013</t>
  </si>
  <si>
    <t>VALE REFEIÇÃO/ALIMENTAÇÃO</t>
  </si>
  <si>
    <t>3.01.01.01.01.015</t>
  </si>
  <si>
    <t>OUTROS BENEFÍCIOS</t>
  </si>
  <si>
    <t>3.01.01.01.02</t>
  </si>
  <si>
    <t>ÁREA FIM</t>
  </si>
  <si>
    <t>3.01.01.01.02.001</t>
  </si>
  <si>
    <t>3.01.01.01.02.002</t>
  </si>
  <si>
    <t>3.01.01.01.02.003</t>
  </si>
  <si>
    <t>3.01.01.01.02.006</t>
  </si>
  <si>
    <t>3.01.01.01.02.007</t>
  </si>
  <si>
    <t>3.01.01.01.02.011</t>
  </si>
  <si>
    <t>3.01.01.01.02.012</t>
  </si>
  <si>
    <t>3.01.01.01.02.013</t>
  </si>
  <si>
    <t>3.01.01.01.02.015</t>
  </si>
  <si>
    <t>3.01.01.02</t>
  </si>
  <si>
    <t>DEMAIS FUNCIONÁRIOS</t>
  </si>
  <si>
    <t>3.01.01.02.01</t>
  </si>
  <si>
    <t>3.01.01.02.01.001</t>
  </si>
  <si>
    <t>3.01.01.02.01.002</t>
  </si>
  <si>
    <t>3.01.01.02.01.003</t>
  </si>
  <si>
    <t>3.01.01.02.01.004</t>
  </si>
  <si>
    <t>RESCISÕES</t>
  </si>
  <si>
    <t>3.01.01.02.01.006</t>
  </si>
  <si>
    <t>3.01.01.02.01.007</t>
  </si>
  <si>
    <t>3.01.01.02.01.009</t>
  </si>
  <si>
    <t>3.01.01.02.01.011</t>
  </si>
  <si>
    <t>3.01.01.02.01.012</t>
  </si>
  <si>
    <t>3.01.01.02.01.013</t>
  </si>
  <si>
    <t>3.01.01.02.01.014</t>
  </si>
  <si>
    <t>VALE TRANSPORTE</t>
  </si>
  <si>
    <t>3.01.01.02.01.015</t>
  </si>
  <si>
    <t>3.01.01.02.02</t>
  </si>
  <si>
    <t>3.01.01.02.02.001</t>
  </si>
  <si>
    <t>3.01.01.02.02.002</t>
  </si>
  <si>
    <t>3.01.01.02.02.003</t>
  </si>
  <si>
    <t>3.01.01.02.02.004</t>
  </si>
  <si>
    <t>3.01.01.02.02.005</t>
  </si>
  <si>
    <t>AUXÍLIO PREVIDENCIÁRIO</t>
  </si>
  <si>
    <t>3.01.01.02.02.006</t>
  </si>
  <si>
    <t>3.01.01.02.02.007</t>
  </si>
  <si>
    <t>3.01.01.02.02.009</t>
  </si>
  <si>
    <t>3.01.01.02.02.011</t>
  </si>
  <si>
    <t>3.01.01.02.02.012</t>
  </si>
  <si>
    <t>3.01.01.02.02.013</t>
  </si>
  <si>
    <t>3.01.01.02.02.014</t>
  </si>
  <si>
    <t>3.01.01.02.02.015</t>
  </si>
  <si>
    <t>3.01.01.03</t>
  </si>
  <si>
    <t>ESTAGIÁRIOS</t>
  </si>
  <si>
    <t>3.01.01.03.01</t>
  </si>
  <si>
    <t>3.01.01.03.01.012</t>
  </si>
  <si>
    <t>3.01.01.03.01.014</t>
  </si>
  <si>
    <t>3.01.01.03.01.015</t>
  </si>
  <si>
    <t>3.01.01.03.01.018</t>
  </si>
  <si>
    <t>BOLSA AUXÍLIO</t>
  </si>
  <si>
    <t>3.01.01.04</t>
  </si>
  <si>
    <t>MONITORES APRENDIZES</t>
  </si>
  <si>
    <t>3.01.01.04.01</t>
  </si>
  <si>
    <t>3.01.01.04.01.001</t>
  </si>
  <si>
    <t>3.01.01.04.01.002</t>
  </si>
  <si>
    <t>3.01.01.04.01.003</t>
  </si>
  <si>
    <t>3.01.01.04.01.004</t>
  </si>
  <si>
    <t>3.01.01.04.01.006</t>
  </si>
  <si>
    <t>3.01.01.04.01.007</t>
  </si>
  <si>
    <t>3.01.01.04.01.009</t>
  </si>
  <si>
    <t>3.01.01.04.01.011</t>
  </si>
  <si>
    <t>3.01.01.04.01.012</t>
  </si>
  <si>
    <t>3.01.01.04.01.013</t>
  </si>
  <si>
    <t>3.01.01.04.01.014</t>
  </si>
  <si>
    <t>3.01.01.04.01.015</t>
  </si>
  <si>
    <t>3.01.02</t>
  </si>
  <si>
    <t>PRESTADORES DE SERVIÇOS</t>
  </si>
  <si>
    <t>3.01.02.01</t>
  </si>
  <si>
    <t>3.01.02.01.01</t>
  </si>
  <si>
    <t>3.01.02.01.01.024</t>
  </si>
  <si>
    <t>CONTÁBIL</t>
  </si>
  <si>
    <t>3.01.02.01.01.026</t>
  </si>
  <si>
    <t>JURÍDICA</t>
  </si>
  <si>
    <t>3.01.02.01.01.027</t>
  </si>
  <si>
    <t>AUDITORIA</t>
  </si>
  <si>
    <t>3.01.02.01.01.030</t>
  </si>
  <si>
    <t>SERVIÇOS PRESTADOS - CIEE</t>
  </si>
  <si>
    <t>3.01.02.01.01.082</t>
  </si>
  <si>
    <t>LIMPEZA</t>
  </si>
  <si>
    <t>3.01.02.01.01.101</t>
  </si>
  <si>
    <t>OUTROS SERVIÇO (BILH., SIST.INGR., DIREITO DE USO)</t>
  </si>
  <si>
    <t>3.01.02.01.01.122</t>
  </si>
  <si>
    <t>VIGILÂNCIA</t>
  </si>
  <si>
    <t>3.01.02.01.01.133</t>
  </si>
  <si>
    <t>INFORMÁTICA</t>
  </si>
  <si>
    <t>3.01.02.01.01.134</t>
  </si>
  <si>
    <t>ADMINISTRATIVA/RH</t>
  </si>
  <si>
    <t>3.02</t>
  </si>
  <si>
    <t>CUSTOS ADMINISTRATIVOS</t>
  </si>
  <si>
    <t>3.02.01</t>
  </si>
  <si>
    <t>3.02.01.01</t>
  </si>
  <si>
    <t>3.02.01.01.01</t>
  </si>
  <si>
    <t>LOCAÇÕES</t>
  </si>
  <si>
    <t>3.02.01.01.01.002</t>
  </si>
  <si>
    <t>LOCAÇÃO DE VEÍCULOS</t>
  </si>
  <si>
    <t>3.02.01.01.02</t>
  </si>
  <si>
    <t>UTILIDADES PÚBLICAS (ÁGUA,LUZ,TELEFONE)</t>
  </si>
  <si>
    <t>3.02.01.01.02.001</t>
  </si>
  <si>
    <t>ENERGIA ELÉTRICA</t>
  </si>
  <si>
    <t>3.02.01.01.02.002</t>
  </si>
  <si>
    <t>INTERNET</t>
  </si>
  <si>
    <t>3.02.01.01.02.003</t>
  </si>
  <si>
    <t>ÁGUA E ESGOTO</t>
  </si>
  <si>
    <t>3.02.01.01.02.004</t>
  </si>
  <si>
    <t>TELEFONE</t>
  </si>
  <si>
    <t>3.02.01.01.03</t>
  </si>
  <si>
    <t>UNIFORMES E EPIS</t>
  </si>
  <si>
    <t>3.02.01.01.03.001</t>
  </si>
  <si>
    <t>EPIS</t>
  </si>
  <si>
    <t>3.02.01.01.03.002</t>
  </si>
  <si>
    <t>UNIFORMES</t>
  </si>
  <si>
    <t>3.02.01.01.04</t>
  </si>
  <si>
    <t>VIAGENS E ESTADIAS</t>
  </si>
  <si>
    <t>3.02.01.01.04.074</t>
  </si>
  <si>
    <t>HOSPEDAGENS</t>
  </si>
  <si>
    <t>3.02.01.01.04.104</t>
  </si>
  <si>
    <t>PASSAGENS</t>
  </si>
  <si>
    <t>3.02.01.01.04.136</t>
  </si>
  <si>
    <t>PEDÁGIOS</t>
  </si>
  <si>
    <t>3.02.01.01.04.137</t>
  </si>
  <si>
    <t>INGRESSOS/OUTROS</t>
  </si>
  <si>
    <t>3.02.01.01.05</t>
  </si>
  <si>
    <t>MATERIAL DE CONSUMO, ESCRITÓRIO E LIMPEZA</t>
  </si>
  <si>
    <t>3.02.01.01.05.001</t>
  </si>
  <si>
    <t>MATERIAL DE LIMPEZA</t>
  </si>
  <si>
    <t>3.02.01.01.05.048</t>
  </si>
  <si>
    <t>COPA</t>
  </si>
  <si>
    <t>3.02.01.01.05.093</t>
  </si>
  <si>
    <t>CARIMBOS</t>
  </si>
  <si>
    <t>3.02.01.01.05.103</t>
  </si>
  <si>
    <t>PAPELARIA</t>
  </si>
  <si>
    <t>3.02.01.01.05.104</t>
  </si>
  <si>
    <t>3.02.01.01.06</t>
  </si>
  <si>
    <t>DESPESAS TRIBUTÁRIAS E FINANCEIRAS</t>
  </si>
  <si>
    <t>3.02.01.01.06.051</t>
  </si>
  <si>
    <t>3.02.01.01.06.076</t>
  </si>
  <si>
    <t>TAXAS MUNICIPAIS/ESTADUAIS/FEDERAIS</t>
  </si>
  <si>
    <t>3.02.01.01.06.127</t>
  </si>
  <si>
    <t>TARIFA BANCÁRIA</t>
  </si>
  <si>
    <t>3.02.01.01.06.128</t>
  </si>
  <si>
    <t>IRRF SOBRE APLICAÇÃO FINANCEIRA</t>
  </si>
  <si>
    <t>3.02.01.01.06.136</t>
  </si>
  <si>
    <t>ANUIDADE CARTÃO DE CRÉDITO</t>
  </si>
  <si>
    <t>3.02.01.01.07</t>
  </si>
  <si>
    <t>DESPESAS DIVERSAS (CORREIO,XEROX,MOTOBOY)</t>
  </si>
  <si>
    <t>3.02.01.01.07.022</t>
  </si>
  <si>
    <t>IMPRESSOS(CARTAO DE VISITA/FOLHETO)</t>
  </si>
  <si>
    <t>3.02.01.01.07.025</t>
  </si>
  <si>
    <t>MEDICAMENTOS</t>
  </si>
  <si>
    <t>3.02.01.01.07.036</t>
  </si>
  <si>
    <t>CARTÓRIO</t>
  </si>
  <si>
    <t>3.02.01.01.07.037</t>
  </si>
  <si>
    <t>CHAVEIRO</t>
  </si>
  <si>
    <t>3.02.01.01.07.041</t>
  </si>
  <si>
    <t>TREINAMENTO TÉCNICO</t>
  </si>
  <si>
    <t>3.02.01.01.07.044</t>
  </si>
  <si>
    <t>ESTACIONAMENTO</t>
  </si>
  <si>
    <t>3.02.01.01.07.083</t>
  </si>
  <si>
    <t>LIVROS/REVISTAS/JORNAIS</t>
  </si>
  <si>
    <t>3.02.01.01.07.085</t>
  </si>
  <si>
    <t>FRETES E CARRETOS</t>
  </si>
  <si>
    <t>3.02.01.01.07.097</t>
  </si>
  <si>
    <t>MOTOBOY</t>
  </si>
  <si>
    <t>3.02.01.01.07.129</t>
  </si>
  <si>
    <t>TRANSPORTE</t>
  </si>
  <si>
    <t>3.02.01.01.07.131</t>
  </si>
  <si>
    <t>LICENÇA DE USO DE SISTEMAS</t>
  </si>
  <si>
    <t>3.02.01.01.07.135</t>
  </si>
  <si>
    <t>TAXI/UBER</t>
  </si>
  <si>
    <t>3.02.01.01.07.154</t>
  </si>
  <si>
    <t>DESPESAS DIVERSAS</t>
  </si>
  <si>
    <t>3.02.01.01.07.156</t>
  </si>
  <si>
    <t>DESINFECÇÃO E PROTEÇÃO</t>
  </si>
  <si>
    <t>3.02.01.01.08</t>
  </si>
  <si>
    <t>INVESTIMENTOS</t>
  </si>
  <si>
    <t>3.02.01.01.08.001</t>
  </si>
  <si>
    <t>BENS DURÁVEIS</t>
  </si>
  <si>
    <t>3.02.01.01.08.126</t>
  </si>
  <si>
    <t>CONSERVAÇÃO E MANUTENÇÃO DE IMOBILIZADO</t>
  </si>
  <si>
    <t>3.02.01.01.09</t>
  </si>
  <si>
    <t>PROVISÕES JUDICIAIS</t>
  </si>
  <si>
    <t>3.02.01.01.09.002</t>
  </si>
  <si>
    <t>CUSTOS JUDICIAIS</t>
  </si>
  <si>
    <t>3.03</t>
  </si>
  <si>
    <t>PRGR DE EDIFICAÇÕES:CONSERV/MANUT E SEGUR</t>
  </si>
  <si>
    <t>3.03.01</t>
  </si>
  <si>
    <t>3.03.01.01</t>
  </si>
  <si>
    <t>3.03.01.01.01</t>
  </si>
  <si>
    <t>CONSERVAÇÃO E MANUTENÇÃO DAS EDIFICAÇÕES</t>
  </si>
  <si>
    <t>3.03.01.01.01.003</t>
  </si>
  <si>
    <t>CONSERVAÇÃO E MANUTENÇÃO DE AR CONDICIONADO</t>
  </si>
  <si>
    <t>3.03.01.01.01.004</t>
  </si>
  <si>
    <t>LIMPEZA CAIXA D'ÁGUA/CALHAS/RESERVATÓRIOS</t>
  </si>
  <si>
    <t>3.03.01.01.01.005</t>
  </si>
  <si>
    <t>ÓLEO DIESEL</t>
  </si>
  <si>
    <t>3.03.01.01.01.054</t>
  </si>
  <si>
    <t>DEDETIZAÇÃO</t>
  </si>
  <si>
    <t>3.03.01.01.01.078</t>
  </si>
  <si>
    <t>JARDIM - MANUTENÇÃO E REPAROS</t>
  </si>
  <si>
    <t>3.03.01.01.01.089</t>
  </si>
  <si>
    <t>MANUTENÇÃO DE ELEVADOR</t>
  </si>
  <si>
    <t>3.03.01.01.01.107</t>
  </si>
  <si>
    <t>PREDIAL - MANUTENÇÃO E REPAROS</t>
  </si>
  <si>
    <t>3.03.01.01.01.116</t>
  </si>
  <si>
    <t>RECARGA DE EXTINTORES</t>
  </si>
  <si>
    <t>3.03.01.01.02</t>
  </si>
  <si>
    <t>SIST DE MONITORAMENTO DE SEGURANÇA E AVCB</t>
  </si>
  <si>
    <t>3.03.01.01.02.136</t>
  </si>
  <si>
    <t>SISTEMA DE MONITORAMENTO DE SEG E AVCB</t>
  </si>
  <si>
    <t>3.03.01.01.02.138</t>
  </si>
  <si>
    <t>TREINAMENTO BRIGADA DE INCÊNDIO</t>
  </si>
  <si>
    <t>3.03.01.01.06</t>
  </si>
  <si>
    <t>SEGUROS (PREDIAL, INCÊNDIO E ETC)</t>
  </si>
  <si>
    <t>3.03.01.01.06.123</t>
  </si>
  <si>
    <t>SEGUROS ( PREDIAL, INCÊNDIO E ETC )</t>
  </si>
  <si>
    <t>3.03.01.01.08</t>
  </si>
  <si>
    <t>3.03.01.01.08.001</t>
  </si>
  <si>
    <t>3.03.01.01.08.002</t>
  </si>
  <si>
    <t>CONSERVAÇÃO E MANUTENÇÃO DE BENS DURÁVEIS</t>
  </si>
  <si>
    <t>3.03.01.01.08.017</t>
  </si>
  <si>
    <t>PROJETOS/OBRAS CIVIS</t>
  </si>
  <si>
    <t>3.03.01.01.08.142</t>
  </si>
  <si>
    <t>3.04</t>
  </si>
  <si>
    <t>PROGR DE ACERVO:CONSERV, DOCUM.E PESQUISA</t>
  </si>
  <si>
    <t>3.04.01</t>
  </si>
  <si>
    <t>3.04.01.02</t>
  </si>
  <si>
    <t>ACERVO BIBLIOTECA</t>
  </si>
  <si>
    <t>3.04.01.02.01</t>
  </si>
  <si>
    <t>AQUISIÇÃO DE ACERVO</t>
  </si>
  <si>
    <t>3.04.01.02.01.001</t>
  </si>
  <si>
    <t>LIVROS/DVD</t>
  </si>
  <si>
    <t>3.04.01.02.02</t>
  </si>
  <si>
    <t>PROGRAMAÇÃO CULTURAL</t>
  </si>
  <si>
    <t>3.04.01.02.02.001</t>
  </si>
  <si>
    <t>FORMAÇÃO CONTINUADA/EVENTOS</t>
  </si>
  <si>
    <t>3.04.01.02.05</t>
  </si>
  <si>
    <t>OUTRAS DESPESAS (EVENTO)</t>
  </si>
  <si>
    <t>3.04.01.02.05.001</t>
  </si>
  <si>
    <t>MATERIAL AUXILIAR</t>
  </si>
  <si>
    <t>3.04.01.02.06</t>
  </si>
  <si>
    <t>3.04.01.02.06.008</t>
  </si>
  <si>
    <t>3.04.01.02.06.011</t>
  </si>
  <si>
    <t>LICENÇA DE USO</t>
  </si>
  <si>
    <t>3.05</t>
  </si>
  <si>
    <t>PRGR DE EXPOSIÇÕES E PROGRAMAÇÃO CULTURAL</t>
  </si>
  <si>
    <t>3.05.01</t>
  </si>
  <si>
    <t>3.05.01.01</t>
  </si>
  <si>
    <t>3.05.01.01.02</t>
  </si>
  <si>
    <t>3.05.01.01.02.002</t>
  </si>
  <si>
    <t>PROGRAMA CULTURAL FÁBRICA ABERTA</t>
  </si>
  <si>
    <t>3.05.01.01.03</t>
  </si>
  <si>
    <t>OUTRAS DESPESAS (TRANSPORTES E LANCHES)</t>
  </si>
  <si>
    <t>3.05.01.01.03.055</t>
  </si>
  <si>
    <t>OUTRAS DESPESAS (TRANSPORTES)</t>
  </si>
  <si>
    <t>3.05.01.01.03.100</t>
  </si>
  <si>
    <t>LANCHES</t>
  </si>
  <si>
    <t>3.05.01.01.05</t>
  </si>
  <si>
    <t>3.05.01.01.05.002</t>
  </si>
  <si>
    <t>3.05.01.01.05.007</t>
  </si>
  <si>
    <t>3.06</t>
  </si>
  <si>
    <t>PROG DE SERV. EDUCATIVO E PROJ ESPECIAIS</t>
  </si>
  <si>
    <t>3.06.01</t>
  </si>
  <si>
    <t>3.06.01.01</t>
  </si>
  <si>
    <t>3.06.01.01.02</t>
  </si>
  <si>
    <t>PROJETO ESPETÁCULO</t>
  </si>
  <si>
    <t>3.06.01.01.02.055</t>
  </si>
  <si>
    <t>3.06.01.01.04</t>
  </si>
  <si>
    <t>ATELIÊS E TRILHAS(MUSICANDO, CIRCO, DANÇA ARTESÃ)</t>
  </si>
  <si>
    <t>3.06.01.01.04.003</t>
  </si>
  <si>
    <t>PJ</t>
  </si>
  <si>
    <t>3.06.01.01.04.092</t>
  </si>
  <si>
    <t>RPA</t>
  </si>
  <si>
    <t>3.06.01.01.05</t>
  </si>
  <si>
    <t>PESQUISAS DE PÚBLICO E QUALIDADE</t>
  </si>
  <si>
    <t>3.06.01.01.05.003</t>
  </si>
  <si>
    <t>PESQUISA DE PÚBLICO E QUALIDADE</t>
  </si>
  <si>
    <t>3.06.01.01.06</t>
  </si>
  <si>
    <t>OUTRAS DESPESAS (LANCHES, MATERIAIS, LIVROS)</t>
  </si>
  <si>
    <t>3.06.01.01.06.002</t>
  </si>
  <si>
    <t>3.06.01.01.06.003</t>
  </si>
  <si>
    <t>LANCHES-APRENDIZES</t>
  </si>
  <si>
    <t>3.06.01.01.06.005</t>
  </si>
  <si>
    <t>MATERIAL DE CONSUMO ATELIÊ</t>
  </si>
  <si>
    <t>3.06.01.01.06.008</t>
  </si>
  <si>
    <t>TRANSPORTES-SAÍDAS PEDAGÓGICAS</t>
  </si>
  <si>
    <t>3.06.01.01.06.009</t>
  </si>
  <si>
    <t>SERVIÇOS PARA ATELIÊS</t>
  </si>
  <si>
    <t>3.06.01.01.06.010</t>
  </si>
  <si>
    <t>FORMAÇÃO CONTINUADA EDUCADORES</t>
  </si>
  <si>
    <t>3.06.01.01.06.012</t>
  </si>
  <si>
    <t>LANCHES-SAÍDAS PEDAGÓGICAS</t>
  </si>
  <si>
    <t>3.06.01.01.06.013</t>
  </si>
  <si>
    <t>PROJETO MUSICANDO</t>
  </si>
  <si>
    <t>3.06.01.01.07</t>
  </si>
  <si>
    <t>3.06.01.01.07.001</t>
  </si>
  <si>
    <t>3.06.01.01.07.015</t>
  </si>
  <si>
    <t>3.08</t>
  </si>
  <si>
    <t>PROGRAMA DE COMUNICAÇÃO</t>
  </si>
  <si>
    <t>3.08.01</t>
  </si>
  <si>
    <t>3.08.01.01</t>
  </si>
  <si>
    <t>3.08.01.01.01</t>
  </si>
  <si>
    <t>PLANO DE COMUNICAÇÃO E SITE</t>
  </si>
  <si>
    <t>3.08.01.01.01.038</t>
  </si>
  <si>
    <t>CLIPPING</t>
  </si>
  <si>
    <t>3.08.01.01.01.090</t>
  </si>
  <si>
    <t>MANUTENÇÃO WEBSITE</t>
  </si>
  <si>
    <t>3.08.01.01.02</t>
  </si>
  <si>
    <t>PROJ.GRÁFICOS E MATERIAIS DE COMUNICAÇÃO</t>
  </si>
  <si>
    <t>3.08.01.01.02.071</t>
  </si>
  <si>
    <t>FOLHETOS IMPRESSÃO</t>
  </si>
  <si>
    <t>3.08.01.01.02.114</t>
  </si>
  <si>
    <t>PAPEL PARA IMPRESSORA/PRODUÇÃO E DIVULGAÇÃO</t>
  </si>
  <si>
    <t>3.08.01.01.02.135</t>
  </si>
  <si>
    <t>CONSERVAÇÃO E MANUTENÇÃO IMOBILIZADO</t>
  </si>
  <si>
    <t>3.08.01.01.03</t>
  </si>
  <si>
    <t>ASSES DE IMPRENSA E CUSTOS DE PUBLICIDADE</t>
  </si>
  <si>
    <t>3.08.01.01.03.023</t>
  </si>
  <si>
    <t>ANÚNCIOS E PUBLICAÇÕES EM JORNAIS</t>
  </si>
  <si>
    <t>3.08.01.01.03.025</t>
  </si>
  <si>
    <t>ASSESSORIA DE IMPRENSA</t>
  </si>
  <si>
    <t>3.15</t>
  </si>
  <si>
    <t>DEPRECIAÇÃO E AMORTIZAÇÃO</t>
  </si>
  <si>
    <t>3.15.01</t>
  </si>
  <si>
    <t>3.15.01.01</t>
  </si>
  <si>
    <t>3.15.01.01.01</t>
  </si>
  <si>
    <t>3.15.01.01.01.001</t>
  </si>
  <si>
    <t>DEPRECIAÇÃO</t>
  </si>
  <si>
    <t>3.15.01.01.01.002</t>
  </si>
  <si>
    <t>AMORTIZAÇÃO</t>
  </si>
  <si>
    <t>3.20</t>
  </si>
  <si>
    <t>CONTINGÊNCIAS</t>
  </si>
  <si>
    <t>3.20.01</t>
  </si>
  <si>
    <t>3.20.01.01</t>
  </si>
  <si>
    <t>3.20.01.01.01</t>
  </si>
  <si>
    <t>3.20.01.01.01.001</t>
  </si>
  <si>
    <t>3.20.01.01.01.002</t>
  </si>
  <si>
    <t>3.21</t>
  </si>
  <si>
    <t>BAIXA DE IMOBILIZADO</t>
  </si>
  <si>
    <t>3.21.01</t>
  </si>
  <si>
    <t>3.21.01.01</t>
  </si>
  <si>
    <t>3.21.01.01.01</t>
  </si>
  <si>
    <t>3.21.01.01.01.001</t>
  </si>
  <si>
    <t>3.22</t>
  </si>
  <si>
    <t>VOLUNTÁRIOS/SERVIÇOS GRATUITOS</t>
  </si>
  <si>
    <t>3.22.01</t>
  </si>
  <si>
    <t>3.22.01.01</t>
  </si>
  <si>
    <t>3.22.01.01.01</t>
  </si>
  <si>
    <t>3.22.01.01.01.001</t>
  </si>
  <si>
    <t>SERVIÇOS VOLUNTÁRIOS</t>
  </si>
  <si>
    <t>3.22.01.01.01.002</t>
  </si>
  <si>
    <t>SERVIÇOS P.J - OUTROS</t>
  </si>
  <si>
    <t>3.22.01.01.01.004</t>
  </si>
  <si>
    <t>DOAÇÕES</t>
  </si>
  <si>
    <t>RECEITAS</t>
  </si>
  <si>
    <t>4.01</t>
  </si>
  <si>
    <t>4.01.01</t>
  </si>
  <si>
    <t>4.01.01.01</t>
  </si>
  <si>
    <t>SECRETARIA DE ESTADO DA CULTURA</t>
  </si>
  <si>
    <t>4.01.01.01.01</t>
  </si>
  <si>
    <t>4.01.01.01.01.012</t>
  </si>
  <si>
    <t>FABRICA DE CULTURA CG 02/2020</t>
  </si>
  <si>
    <t>4.01.01.02</t>
  </si>
  <si>
    <t>CAPTAÇÃO DE RECURSOS PRÓPRIOS</t>
  </si>
  <si>
    <t>4.01.01.02.04</t>
  </si>
  <si>
    <t>RECEITA - CAPTAÇÃO/PARCERIAS</t>
  </si>
  <si>
    <t>4.01.01.02.04.001</t>
  </si>
  <si>
    <t>RECEITA DE CAPTAÇÃO/PARCERIAS</t>
  </si>
  <si>
    <t>4.01.01.03</t>
  </si>
  <si>
    <t>RECEITA FINANCEIRA</t>
  </si>
  <si>
    <t>4.01.01.03.01</t>
  </si>
  <si>
    <t>4.01.01.03.01.002</t>
  </si>
  <si>
    <t>RENDIMENTOS DE APLICAÇÕES FINANCEIRAS</t>
  </si>
  <si>
    <t>4.01.01.03.01.003</t>
  </si>
  <si>
    <t>DESCONTOS OBTIDOS</t>
  </si>
  <si>
    <t>4.01.01.10</t>
  </si>
  <si>
    <t>ENTRADAS DIVERSAS</t>
  </si>
  <si>
    <t>4.01.01.10.01</t>
  </si>
  <si>
    <t>4.01.01.10.01.002</t>
  </si>
  <si>
    <t>OUTRAS ENTRADAS</t>
  </si>
  <si>
    <t>4.01.01.13</t>
  </si>
  <si>
    <t>RECEITAS OPERACIONAIS</t>
  </si>
  <si>
    <t>4.01.01.13.01</t>
  </si>
  <si>
    <t>OUTRAS RECEITAS</t>
  </si>
  <si>
    <t>4.01.01.13.01.001</t>
  </si>
  <si>
    <t>REVERSÃO DE CONTINGÊNCIAS</t>
  </si>
  <si>
    <t>4.01.01.14</t>
  </si>
  <si>
    <t>4.01.01.14.01</t>
  </si>
  <si>
    <t>4.01.01.14.01.001</t>
  </si>
  <si>
    <t>Resumo</t>
  </si>
  <si>
    <t>Total dos débitos</t>
  </si>
  <si>
    <t xml:space="preserve">    65.935.011,26</t>
  </si>
  <si>
    <t xml:space="preserve">    60.116.433,36</t>
  </si>
  <si>
    <t>48.579.709,56</t>
  </si>
  <si>
    <t xml:space="preserve">    59.843.232,60</t>
  </si>
  <si>
    <t xml:space="preserve">    38.042.791,91</t>
  </si>
  <si>
    <t>42.224.742,79</t>
  </si>
  <si>
    <t>14:52:40</t>
  </si>
  <si>
    <t>2.01.01.05.01.004</t>
  </si>
  <si>
    <t>SEGUROS A PAGAR</t>
  </si>
  <si>
    <t>2.01.01.02.01.006</t>
  </si>
  <si>
    <t>13ºSALÁRIO A PAGAR</t>
  </si>
  <si>
    <t>2.03.01.02.01.002</t>
  </si>
  <si>
    <t>SUPERAVIT/(DEFICIT)DO EXERCICIO</t>
  </si>
  <si>
    <t>Realizado 
até dezembro</t>
  </si>
  <si>
    <t>% Realizado
até dezembro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</si>
</sst>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7"/>
      <color rgb="FF0000FF"/>
      <name val="Arial"/>
      <family val="2"/>
    </font>
    <font>
      <sz val="7"/>
      <color rgb="FF000000"/>
      <name val="Arial"/>
      <family val="2"/>
    </font>
    <font>
      <sz val="9"/>
      <color rgb="FF000000"/>
      <name val="Arial"/>
      <family val="2"/>
    </font>
    <font>
      <sz val="1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333333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rgb="FF0000FF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9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3" fillId="0" borderId="0">
      <alignment horizontal="left" vertical="top"/>
    </xf>
    <xf numFmtId="0" fontId="4" fillId="0" borderId="0">
      <alignment horizontal="left" vertical="top"/>
    </xf>
    <xf numFmtId="0" fontId="5" fillId="0" borderId="0">
      <alignment horizontal="left" vertical="top"/>
    </xf>
    <xf numFmtId="0" fontId="6" fillId="0" borderId="0">
      <alignment horizontal="left" vertical="top"/>
    </xf>
    <xf numFmtId="0" fontId="7" fillId="0" borderId="0">
      <alignment horizontal="left" vertical="top"/>
    </xf>
    <xf numFmtId="0" fontId="5" fillId="0" borderId="0">
      <alignment horizontal="left" vertical="top"/>
    </xf>
    <xf numFmtId="0" fontId="8" fillId="0" borderId="0">
      <alignment horizontal="right" vertical="top"/>
    </xf>
    <xf numFmtId="0" fontId="3" fillId="0" borderId="0">
      <alignment horizontal="right" vertical="top"/>
    </xf>
    <xf numFmtId="0" fontId="4" fillId="0" borderId="0">
      <alignment horizontal="right" vertical="top"/>
    </xf>
    <xf numFmtId="0" fontId="6" fillId="0" borderId="0">
      <alignment horizontal="right" vertical="top"/>
    </xf>
    <xf numFmtId="0" fontId="9" fillId="0" borderId="0">
      <alignment horizontal="left" vertical="top"/>
    </xf>
    <xf numFmtId="0" fontId="10" fillId="0" borderId="0">
      <alignment horizontal="left" vertical="top"/>
    </xf>
    <xf numFmtId="0" fontId="11" fillId="0" borderId="0">
      <alignment horizontal="right" vertical="top"/>
    </xf>
    <xf numFmtId="0" fontId="11" fillId="0" borderId="0">
      <alignment horizontal="right" vertical="top"/>
    </xf>
    <xf numFmtId="0" fontId="10" fillId="0" borderId="0">
      <alignment horizontal="center"/>
    </xf>
    <xf numFmtId="0" fontId="7" fillId="0" borderId="0">
      <alignment horizontal="left" vertical="center"/>
    </xf>
    <xf numFmtId="0" fontId="7" fillId="0" borderId="0">
      <alignment horizontal="right" vertical="center"/>
    </xf>
    <xf numFmtId="0" fontId="11" fillId="0" borderId="0">
      <alignment horizontal="center" vertical="top"/>
    </xf>
    <xf numFmtId="0" fontId="12" fillId="0" borderId="0" applyFill="0" applyProtection="0"/>
  </cellStyleXfs>
  <cellXfs count="234">
    <xf numFmtId="0" fontId="0" fillId="0" borderId="0" xfId="0"/>
    <xf numFmtId="0" fontId="13" fillId="0" borderId="4" xfId="7" quotePrefix="1" applyFont="1" applyBorder="1">
      <alignment horizontal="left" vertical="top"/>
    </xf>
    <xf numFmtId="0" fontId="13" fillId="0" borderId="4" xfId="7" quotePrefix="1" applyFont="1" applyBorder="1" applyAlignment="1">
      <alignment vertical="top"/>
    </xf>
    <xf numFmtId="0" fontId="13" fillId="0" borderId="4" xfId="7" applyFont="1" applyBorder="1" applyAlignment="1">
      <alignment vertical="top"/>
    </xf>
    <xf numFmtId="43" fontId="13" fillId="0" borderId="4" xfId="1" quotePrefix="1" applyFont="1" applyBorder="1" applyAlignment="1">
      <alignment vertical="top"/>
    </xf>
    <xf numFmtId="0" fontId="13" fillId="0" borderId="4" xfId="14" applyFont="1" applyBorder="1" applyAlignment="1">
      <alignment vertical="top"/>
    </xf>
    <xf numFmtId="0" fontId="1" fillId="0" borderId="0" xfId="0" applyFont="1"/>
    <xf numFmtId="0" fontId="13" fillId="0" borderId="0" xfId="8" quotePrefix="1" applyFont="1" applyAlignment="1">
      <alignment vertical="top"/>
    </xf>
    <xf numFmtId="0" fontId="13" fillId="0" borderId="0" xfId="8" applyFont="1" applyAlignment="1">
      <alignment vertical="top"/>
    </xf>
    <xf numFmtId="43" fontId="13" fillId="0" borderId="0" xfId="1" applyFont="1" applyAlignment="1">
      <alignment vertical="top"/>
    </xf>
    <xf numFmtId="0" fontId="13" fillId="0" borderId="0" xfId="15" quotePrefix="1" applyFont="1" applyAlignment="1">
      <alignment horizontal="left" vertical="top"/>
    </xf>
    <xf numFmtId="0" fontId="13" fillId="0" borderId="0" xfId="15" quotePrefix="1" applyFont="1" applyAlignment="1">
      <alignment vertical="top"/>
    </xf>
    <xf numFmtId="0" fontId="13" fillId="0" borderId="0" xfId="15" applyFont="1" applyAlignment="1">
      <alignment vertical="top"/>
    </xf>
    <xf numFmtId="43" fontId="13" fillId="0" borderId="0" xfId="1" quotePrefix="1" applyFont="1" applyAlignment="1">
      <alignment vertical="top"/>
    </xf>
    <xf numFmtId="0" fontId="13" fillId="0" borderId="0" xfId="10" applyFont="1" applyAlignment="1">
      <alignment vertical="top"/>
    </xf>
    <xf numFmtId="0" fontId="14" fillId="0" borderId="0" xfId="9" quotePrefix="1" applyFont="1">
      <alignment horizontal="left" vertical="top"/>
    </xf>
    <xf numFmtId="0" fontId="14" fillId="0" borderId="0" xfId="9" quotePrefix="1" applyFont="1" applyAlignment="1">
      <alignment vertical="top"/>
    </xf>
    <xf numFmtId="0" fontId="14" fillId="0" borderId="0" xfId="9" applyFont="1" applyAlignment="1">
      <alignment vertical="top"/>
    </xf>
    <xf numFmtId="0" fontId="15" fillId="0" borderId="0" xfId="16" quotePrefix="1" applyFont="1" applyAlignment="1">
      <alignment horizontal="left" vertical="top"/>
    </xf>
    <xf numFmtId="0" fontId="15" fillId="0" borderId="0" xfId="16" quotePrefix="1" applyFont="1" applyAlignment="1">
      <alignment vertical="top"/>
    </xf>
    <xf numFmtId="43" fontId="15" fillId="0" borderId="0" xfId="1" quotePrefix="1" applyFont="1" applyAlignment="1">
      <alignment vertical="top"/>
    </xf>
    <xf numFmtId="0" fontId="15" fillId="0" borderId="0" xfId="11" applyFont="1" applyAlignment="1">
      <alignment vertical="top"/>
    </xf>
    <xf numFmtId="0" fontId="14" fillId="0" borderId="0" xfId="19" quotePrefix="1" applyFont="1" applyAlignment="1">
      <alignment horizontal="left" vertical="top"/>
    </xf>
    <xf numFmtId="0" fontId="14" fillId="0" borderId="0" xfId="19" quotePrefix="1" applyFont="1" applyAlignment="1">
      <alignment vertical="top"/>
    </xf>
    <xf numFmtId="43" fontId="14" fillId="0" borderId="0" xfId="1" applyFont="1" applyAlignment="1">
      <alignment vertical="top"/>
    </xf>
    <xf numFmtId="0" fontId="14" fillId="0" borderId="0" xfId="19" applyFont="1" applyAlignment="1">
      <alignment vertical="top"/>
    </xf>
    <xf numFmtId="43" fontId="1" fillId="0" borderId="0" xfId="1" applyFont="1" applyAlignment="1"/>
    <xf numFmtId="43" fontId="15" fillId="0" borderId="0" xfId="1" quotePrefix="1" applyFont="1" applyFill="1" applyBorder="1" applyAlignment="1">
      <alignment vertical="top"/>
    </xf>
    <xf numFmtId="43" fontId="15" fillId="0" borderId="0" xfId="1" quotePrefix="1" applyFont="1" applyBorder="1" applyAlignment="1">
      <alignment vertical="top"/>
    </xf>
    <xf numFmtId="0" fontId="14" fillId="0" borderId="0" xfId="18" quotePrefix="1" applyFont="1" applyAlignment="1">
      <alignment vertical="top"/>
    </xf>
    <xf numFmtId="0" fontId="14" fillId="0" borderId="0" xfId="18" applyFont="1" applyAlignment="1">
      <alignment vertical="top"/>
    </xf>
    <xf numFmtId="43" fontId="14" fillId="0" borderId="0" xfId="1" applyFont="1" applyBorder="1" applyAlignment="1">
      <alignment vertical="top"/>
    </xf>
    <xf numFmtId="0" fontId="14" fillId="0" borderId="0" xfId="20" quotePrefix="1" applyFont="1" applyAlignment="1">
      <alignment vertical="top"/>
    </xf>
    <xf numFmtId="0" fontId="14" fillId="0" borderId="0" xfId="20" applyFont="1" applyAlignment="1">
      <alignment vertical="top"/>
    </xf>
    <xf numFmtId="0" fontId="14" fillId="0" borderId="0" xfId="7" quotePrefix="1" applyFont="1">
      <alignment horizontal="left" vertical="top"/>
    </xf>
    <xf numFmtId="0" fontId="14" fillId="0" borderId="0" xfId="7" quotePrefix="1" applyFont="1" applyAlignment="1">
      <alignment vertical="top"/>
    </xf>
    <xf numFmtId="0" fontId="14" fillId="0" borderId="0" xfId="7" applyFont="1" applyAlignment="1">
      <alignment vertical="top"/>
    </xf>
    <xf numFmtId="0" fontId="14" fillId="0" borderId="0" xfId="8" quotePrefix="1" applyFont="1" applyAlignment="1">
      <alignment vertical="top"/>
    </xf>
    <xf numFmtId="0" fontId="14" fillId="0" borderId="0" xfId="8" applyFont="1" applyAlignment="1">
      <alignment vertical="top"/>
    </xf>
    <xf numFmtId="0" fontId="14" fillId="0" borderId="0" xfId="15" quotePrefix="1" applyFont="1" applyAlignment="1">
      <alignment horizontal="left" vertical="top"/>
    </xf>
    <xf numFmtId="0" fontId="14" fillId="0" borderId="0" xfId="15" quotePrefix="1" applyFont="1" applyAlignment="1">
      <alignment vertical="top"/>
    </xf>
    <xf numFmtId="0" fontId="14" fillId="0" borderId="0" xfId="15" applyFont="1" applyAlignment="1">
      <alignment vertical="top"/>
    </xf>
    <xf numFmtId="43" fontId="14" fillId="0" borderId="0" xfId="1" quotePrefix="1" applyFont="1" applyBorder="1" applyAlignment="1">
      <alignment vertical="top"/>
    </xf>
    <xf numFmtId="43" fontId="0" fillId="0" borderId="0" xfId="1" applyFont="1" applyBorder="1" applyAlignment="1"/>
    <xf numFmtId="43" fontId="0" fillId="0" borderId="0" xfId="0" applyNumberFormat="1"/>
    <xf numFmtId="43" fontId="13" fillId="0" borderId="0" xfId="1" quotePrefix="1" applyFont="1" applyBorder="1" applyAlignment="1">
      <alignment vertical="top"/>
    </xf>
    <xf numFmtId="43" fontId="13" fillId="0" borderId="0" xfId="10" applyNumberFormat="1" applyFont="1" applyAlignment="1">
      <alignment vertical="top"/>
    </xf>
    <xf numFmtId="0" fontId="13" fillId="0" borderId="0" xfId="7" quotePrefix="1" applyFont="1">
      <alignment horizontal="left" vertical="top"/>
    </xf>
    <xf numFmtId="0" fontId="13" fillId="0" borderId="0" xfId="7" quotePrefix="1" applyFont="1" applyAlignment="1">
      <alignment vertical="top"/>
    </xf>
    <xf numFmtId="0" fontId="13" fillId="0" borderId="0" xfId="7" applyFont="1" applyAlignment="1">
      <alignment vertical="top"/>
    </xf>
    <xf numFmtId="2" fontId="13" fillId="0" borderId="0" xfId="14" quotePrefix="1" applyNumberFormat="1" applyFont="1" applyAlignment="1">
      <alignment vertical="top"/>
    </xf>
    <xf numFmtId="0" fontId="13" fillId="0" borderId="0" xfId="14" applyFont="1" applyAlignment="1">
      <alignment vertical="top"/>
    </xf>
    <xf numFmtId="2" fontId="0" fillId="0" borderId="0" xfId="0" applyNumberFormat="1"/>
    <xf numFmtId="2" fontId="13" fillId="0" borderId="0" xfId="8" applyNumberFormat="1" applyFont="1" applyAlignment="1">
      <alignment vertical="top"/>
    </xf>
    <xf numFmtId="43" fontId="13" fillId="0" borderId="0" xfId="1" applyFont="1" applyBorder="1" applyAlignment="1">
      <alignment vertical="top"/>
    </xf>
    <xf numFmtId="2" fontId="14" fillId="0" borderId="0" xfId="18" applyNumberFormat="1" applyFont="1" applyAlignment="1">
      <alignment vertical="top"/>
    </xf>
    <xf numFmtId="0" fontId="13" fillId="0" borderId="0" xfId="21" quotePrefix="1" applyFont="1" applyAlignment="1"/>
    <xf numFmtId="0" fontId="13" fillId="0" borderId="0" xfId="21" applyFont="1" applyAlignment="1"/>
    <xf numFmtId="2" fontId="13" fillId="0" borderId="0" xfId="21" applyNumberFormat="1" applyFont="1" applyAlignment="1"/>
    <xf numFmtId="0" fontId="14" fillId="0" borderId="0" xfId="22" quotePrefix="1" applyFont="1" applyAlignment="1">
      <alignment vertical="center"/>
    </xf>
    <xf numFmtId="0" fontId="14" fillId="0" borderId="0" xfId="22" applyFont="1" applyAlignment="1">
      <alignment vertical="center"/>
    </xf>
    <xf numFmtId="2" fontId="14" fillId="0" borderId="0" xfId="22" applyNumberFormat="1" applyFont="1" applyAlignment="1">
      <alignment vertical="center"/>
    </xf>
    <xf numFmtId="2" fontId="14" fillId="0" borderId="0" xfId="23" quotePrefix="1" applyNumberFormat="1" applyFont="1" applyAlignment="1">
      <alignment vertical="center"/>
    </xf>
    <xf numFmtId="0" fontId="14" fillId="0" borderId="0" xfId="23" applyFont="1" applyAlignment="1">
      <alignment vertical="center"/>
    </xf>
    <xf numFmtId="2" fontId="14" fillId="0" borderId="0" xfId="23" applyNumberFormat="1" applyFont="1" applyAlignment="1">
      <alignment vertical="center"/>
    </xf>
    <xf numFmtId="0" fontId="13" fillId="0" borderId="0" xfId="20" quotePrefix="1" applyFont="1" applyAlignment="1">
      <alignment vertical="top"/>
    </xf>
    <xf numFmtId="0" fontId="13" fillId="0" borderId="0" xfId="20" applyFont="1" applyAlignment="1">
      <alignment vertical="top"/>
    </xf>
    <xf numFmtId="2" fontId="13" fillId="0" borderId="0" xfId="20" applyNumberFormat="1" applyFont="1" applyAlignment="1">
      <alignment vertical="top"/>
    </xf>
    <xf numFmtId="2" fontId="14" fillId="0" borderId="0" xfId="17" applyNumberFormat="1" applyFont="1" applyAlignment="1">
      <alignment vertical="top"/>
    </xf>
    <xf numFmtId="0" fontId="14" fillId="0" borderId="0" xfId="17" applyFont="1" applyAlignment="1">
      <alignment vertical="top"/>
    </xf>
    <xf numFmtId="0" fontId="14" fillId="0" borderId="0" xfId="17" quotePrefix="1" applyFont="1" applyAlignment="1">
      <alignment horizontal="right" vertical="top"/>
    </xf>
    <xf numFmtId="0" fontId="14" fillId="0" borderId="0" xfId="14" applyFont="1" applyAlignment="1">
      <alignment vertical="top"/>
    </xf>
    <xf numFmtId="0" fontId="14" fillId="0" borderId="0" xfId="10" applyFont="1" applyAlignment="1">
      <alignment vertical="top"/>
    </xf>
    <xf numFmtId="43" fontId="14" fillId="0" borderId="0" xfId="10" applyNumberFormat="1" applyFont="1" applyAlignment="1">
      <alignment vertical="top"/>
    </xf>
    <xf numFmtId="0" fontId="18" fillId="0" borderId="0" xfId="0" applyFont="1" applyAlignment="1">
      <alignment vertical="center"/>
    </xf>
    <xf numFmtId="0" fontId="19" fillId="0" borderId="0" xfId="4" applyFont="1" applyAlignment="1" applyProtection="1">
      <alignment vertical="center" wrapText="1" readingOrder="1"/>
      <protection locked="0"/>
    </xf>
    <xf numFmtId="0" fontId="17" fillId="0" borderId="0" xfId="4" applyFont="1" applyAlignment="1" applyProtection="1">
      <alignment vertical="center" wrapText="1" readingOrder="1"/>
      <protection locked="0"/>
    </xf>
    <xf numFmtId="43" fontId="19" fillId="0" borderId="0" xfId="1" applyFont="1" applyBorder="1" applyAlignment="1" applyProtection="1">
      <alignment horizontal="center" vertical="center" wrapText="1" readingOrder="1"/>
      <protection locked="0"/>
    </xf>
    <xf numFmtId="164" fontId="18" fillId="0" borderId="0" xfId="1" applyNumberFormat="1" applyFont="1" applyAlignment="1">
      <alignment vertical="center"/>
    </xf>
    <xf numFmtId="43" fontId="18" fillId="0" borderId="0" xfId="1" applyFont="1" applyAlignment="1">
      <alignment vertical="center"/>
    </xf>
    <xf numFmtId="164" fontId="18" fillId="0" borderId="0" xfId="0" applyNumberFormat="1" applyFont="1" applyAlignment="1">
      <alignment vertical="center"/>
    </xf>
    <xf numFmtId="165" fontId="20" fillId="0" borderId="0" xfId="3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7" fillId="2" borderId="1" xfId="4" applyFont="1" applyFill="1" applyBorder="1" applyAlignment="1">
      <alignment vertical="center"/>
    </xf>
    <xf numFmtId="43" fontId="17" fillId="2" borderId="2" xfId="1" applyFont="1" applyFill="1" applyBorder="1" applyAlignment="1">
      <alignment horizontal="center" vertical="center" wrapText="1"/>
    </xf>
    <xf numFmtId="164" fontId="17" fillId="2" borderId="1" xfId="1" applyNumberFormat="1" applyFont="1" applyFill="1" applyBorder="1" applyAlignment="1">
      <alignment horizontal="center" vertical="center" wrapText="1"/>
    </xf>
    <xf numFmtId="41" fontId="17" fillId="2" borderId="1" xfId="2" applyNumberFormat="1" applyFont="1" applyFill="1" applyBorder="1" applyAlignment="1">
      <alignment horizontal="center" vertical="center" wrapText="1"/>
    </xf>
    <xf numFmtId="43" fontId="17" fillId="2" borderId="1" xfId="1" applyFont="1" applyFill="1" applyBorder="1" applyAlignment="1">
      <alignment horizontal="center" vertical="center" wrapText="1"/>
    </xf>
    <xf numFmtId="165" fontId="20" fillId="2" borderId="1" xfId="6" applyNumberFormat="1" applyFont="1" applyFill="1" applyBorder="1" applyAlignment="1">
      <alignment horizontal="center" vertical="center" wrapText="1"/>
    </xf>
    <xf numFmtId="164" fontId="17" fillId="2" borderId="1" xfId="2" applyNumberFormat="1" applyFont="1" applyFill="1" applyBorder="1" applyAlignment="1">
      <alignment horizontal="center" vertical="center" wrapText="1"/>
    </xf>
    <xf numFmtId="165" fontId="20" fillId="2" borderId="1" xfId="3" applyNumberFormat="1" applyFont="1" applyFill="1" applyBorder="1" applyAlignment="1">
      <alignment horizontal="center" vertical="center" wrapText="1"/>
    </xf>
    <xf numFmtId="165" fontId="17" fillId="2" borderId="1" xfId="3" applyNumberFormat="1" applyFont="1" applyFill="1" applyBorder="1" applyAlignment="1">
      <alignment horizontal="center" vertical="center" wrapText="1"/>
    </xf>
    <xf numFmtId="0" fontId="17" fillId="0" borderId="1" xfId="4" applyFont="1" applyBorder="1" applyAlignment="1" applyProtection="1">
      <alignment vertical="center" wrapText="1" readingOrder="1"/>
      <protection locked="0"/>
    </xf>
    <xf numFmtId="43" fontId="17" fillId="0" borderId="1" xfId="1" applyFont="1" applyFill="1" applyBorder="1" applyAlignment="1">
      <alignment horizontal="center" vertical="center"/>
    </xf>
    <xf numFmtId="43" fontId="20" fillId="0" borderId="1" xfId="1" applyFont="1" applyBorder="1" applyAlignment="1">
      <alignment vertical="center"/>
    </xf>
    <xf numFmtId="165" fontId="20" fillId="0" borderId="1" xfId="3" applyNumberFormat="1" applyFont="1" applyBorder="1" applyAlignment="1">
      <alignment vertical="center"/>
    </xf>
    <xf numFmtId="164" fontId="20" fillId="0" borderId="1" xfId="1" applyNumberFormat="1" applyFont="1" applyBorder="1" applyAlignment="1">
      <alignment vertical="center"/>
    </xf>
    <xf numFmtId="43" fontId="18" fillId="0" borderId="1" xfId="1" applyFont="1" applyBorder="1" applyAlignment="1">
      <alignment vertical="center"/>
    </xf>
    <xf numFmtId="165" fontId="17" fillId="0" borderId="1" xfId="3" applyNumberFormat="1" applyFont="1" applyBorder="1" applyAlignment="1">
      <alignment horizontal="center" vertical="center"/>
    </xf>
    <xf numFmtId="43" fontId="19" fillId="0" borderId="0" xfId="0" applyNumberFormat="1" applyFont="1" applyAlignment="1">
      <alignment vertical="center"/>
    </xf>
    <xf numFmtId="165" fontId="19" fillId="0" borderId="0" xfId="0" applyNumberFormat="1" applyFont="1" applyAlignment="1">
      <alignment vertical="center"/>
    </xf>
    <xf numFmtId="43" fontId="17" fillId="0" borderId="1" xfId="1" applyFont="1" applyBorder="1" applyAlignment="1">
      <alignment horizontal="center" vertical="center"/>
    </xf>
    <xf numFmtId="0" fontId="19" fillId="0" borderId="1" xfId="4" applyFont="1" applyBorder="1" applyAlignment="1" applyProtection="1">
      <alignment vertical="center" wrapText="1" readingOrder="1"/>
      <protection locked="0"/>
    </xf>
    <xf numFmtId="43" fontId="19" fillId="0" borderId="1" xfId="1" applyFont="1" applyFill="1" applyBorder="1" applyAlignment="1">
      <alignment vertical="center"/>
    </xf>
    <xf numFmtId="43" fontId="17" fillId="0" borderId="1" xfId="1" applyFont="1" applyFill="1" applyBorder="1" applyAlignment="1">
      <alignment vertical="center"/>
    </xf>
    <xf numFmtId="43" fontId="17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43" fontId="19" fillId="0" borderId="1" xfId="1" applyFont="1" applyFill="1" applyBorder="1" applyAlignment="1">
      <alignment horizontal="center" vertical="center"/>
    </xf>
    <xf numFmtId="164" fontId="19" fillId="0" borderId="0" xfId="1" applyNumberFormat="1" applyFont="1" applyFill="1" applyBorder="1" applyAlignment="1">
      <alignment vertical="center"/>
    </xf>
    <xf numFmtId="43" fontId="19" fillId="0" borderId="0" xfId="1" applyFont="1" applyFill="1" applyBorder="1" applyAlignment="1">
      <alignment horizontal="center" vertical="center"/>
    </xf>
    <xf numFmtId="43" fontId="19" fillId="0" borderId="0" xfId="1" applyFont="1" applyFill="1" applyBorder="1" applyAlignment="1" applyProtection="1">
      <alignment horizontal="center" vertical="center" wrapText="1" readingOrder="1"/>
      <protection locked="0"/>
    </xf>
    <xf numFmtId="43" fontId="18" fillId="0" borderId="0" xfId="0" applyNumberFormat="1" applyFont="1" applyAlignment="1">
      <alignment vertical="center"/>
    </xf>
    <xf numFmtId="43" fontId="19" fillId="0" borderId="1" xfId="1" applyFont="1" applyBorder="1" applyAlignment="1">
      <alignment horizontal="center" vertical="center"/>
    </xf>
    <xf numFmtId="165" fontId="20" fillId="0" borderId="1" xfId="3" applyNumberFormat="1" applyFont="1" applyFill="1" applyBorder="1" applyAlignment="1">
      <alignment vertical="center"/>
    </xf>
    <xf numFmtId="164" fontId="19" fillId="0" borderId="1" xfId="1" applyNumberFormat="1" applyFont="1" applyBorder="1" applyAlignment="1">
      <alignment horizontal="center" vertical="center"/>
    </xf>
    <xf numFmtId="43" fontId="19" fillId="0" borderId="0" xfId="1" applyFont="1" applyAlignment="1">
      <alignment vertical="center"/>
    </xf>
    <xf numFmtId="0" fontId="17" fillId="2" borderId="1" xfId="4" applyFont="1" applyFill="1" applyBorder="1" applyAlignment="1">
      <alignment vertical="center" wrapText="1"/>
    </xf>
    <xf numFmtId="43" fontId="18" fillId="0" borderId="1" xfId="1" applyFont="1" applyFill="1" applyBorder="1" applyAlignment="1">
      <alignment vertical="center"/>
    </xf>
    <xf numFmtId="43" fontId="19" fillId="0" borderId="0" xfId="1" applyFont="1" applyBorder="1" applyAlignment="1">
      <alignment horizontal="center" vertical="center"/>
    </xf>
    <xf numFmtId="43" fontId="20" fillId="0" borderId="0" xfId="1" applyFont="1" applyAlignment="1">
      <alignment vertical="center"/>
    </xf>
    <xf numFmtId="43" fontId="18" fillId="0" borderId="0" xfId="1" applyFont="1" applyFill="1" applyAlignment="1">
      <alignment vertical="center"/>
    </xf>
    <xf numFmtId="166" fontId="17" fillId="0" borderId="1" xfId="1" applyNumberFormat="1" applyFont="1" applyFill="1" applyBorder="1" applyAlignment="1">
      <alignment horizontal="center" vertical="center"/>
    </xf>
    <xf numFmtId="166" fontId="19" fillId="0" borderId="1" xfId="1" applyNumberFormat="1" applyFont="1" applyFill="1" applyBorder="1" applyAlignment="1">
      <alignment horizontal="center" vertical="center"/>
    </xf>
    <xf numFmtId="166" fontId="17" fillId="2" borderId="1" xfId="1" applyNumberFormat="1" applyFont="1" applyFill="1" applyBorder="1" applyAlignment="1">
      <alignment horizontal="center" vertical="center" wrapText="1"/>
    </xf>
    <xf numFmtId="166" fontId="17" fillId="2" borderId="1" xfId="2" applyNumberFormat="1" applyFont="1" applyFill="1" applyBorder="1" applyAlignment="1">
      <alignment horizontal="center" vertical="center" wrapText="1"/>
    </xf>
    <xf numFmtId="166" fontId="20" fillId="2" borderId="1" xfId="6" applyNumberFormat="1" applyFont="1" applyFill="1" applyBorder="1" applyAlignment="1">
      <alignment horizontal="center" vertical="center" wrapText="1"/>
    </xf>
    <xf numFmtId="166" fontId="20" fillId="0" borderId="1" xfId="1" applyNumberFormat="1" applyFont="1" applyBorder="1" applyAlignment="1">
      <alignment vertical="center"/>
    </xf>
    <xf numFmtId="166" fontId="20" fillId="0" borderId="1" xfId="3" applyNumberFormat="1" applyFont="1" applyFill="1" applyBorder="1" applyAlignment="1">
      <alignment vertical="center"/>
    </xf>
    <xf numFmtId="166" fontId="19" fillId="0" borderId="1" xfId="1" applyNumberFormat="1" applyFont="1" applyFill="1" applyBorder="1" applyAlignment="1">
      <alignment vertical="center"/>
    </xf>
    <xf numFmtId="165" fontId="18" fillId="0" borderId="1" xfId="3" applyNumberFormat="1" applyFont="1" applyBorder="1" applyAlignment="1">
      <alignment vertical="center"/>
    </xf>
    <xf numFmtId="166" fontId="18" fillId="0" borderId="1" xfId="1" applyNumberFormat="1" applyFont="1" applyBorder="1" applyAlignment="1">
      <alignment vertical="center"/>
    </xf>
    <xf numFmtId="166" fontId="18" fillId="0" borderId="1" xfId="3" applyNumberFormat="1" applyFont="1" applyFill="1" applyBorder="1" applyAlignment="1">
      <alignment vertical="center"/>
    </xf>
    <xf numFmtId="165" fontId="18" fillId="0" borderId="1" xfId="3" applyNumberFormat="1" applyFont="1" applyFill="1" applyBorder="1" applyAlignment="1">
      <alignment vertical="center"/>
    </xf>
    <xf numFmtId="0" fontId="19" fillId="0" borderId="0" xfId="0" applyFont="1" applyAlignment="1">
      <alignment vertical="center" wrapText="1"/>
    </xf>
    <xf numFmtId="165" fontId="17" fillId="2" borderId="1" xfId="6" applyNumberFormat="1" applyFont="1" applyFill="1" applyBorder="1" applyAlignment="1">
      <alignment horizontal="center" vertical="center" wrapText="1"/>
    </xf>
    <xf numFmtId="165" fontId="17" fillId="0" borderId="1" xfId="3" applyNumberFormat="1" applyFont="1" applyBorder="1" applyAlignment="1">
      <alignment vertical="center"/>
    </xf>
    <xf numFmtId="165" fontId="19" fillId="0" borderId="1" xfId="3" applyNumberFormat="1" applyFont="1" applyBorder="1" applyAlignment="1">
      <alignment vertical="center"/>
    </xf>
    <xf numFmtId="164" fontId="19" fillId="0" borderId="0" xfId="1" applyNumberFormat="1" applyFont="1" applyAlignment="1">
      <alignment vertical="center"/>
    </xf>
    <xf numFmtId="165" fontId="17" fillId="0" borderId="1" xfId="3" applyNumberFormat="1" applyFont="1" applyFill="1" applyBorder="1" applyAlignment="1">
      <alignment vertical="center"/>
    </xf>
    <xf numFmtId="43" fontId="17" fillId="0" borderId="1" xfId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5" fontId="19" fillId="0" borderId="0" xfId="3" applyNumberFormat="1" applyFont="1" applyAlignment="1">
      <alignment vertical="center"/>
    </xf>
    <xf numFmtId="165" fontId="19" fillId="0" borderId="1" xfId="3" applyNumberFormat="1" applyFont="1" applyBorder="1" applyAlignment="1">
      <alignment horizontal="center" vertical="center"/>
    </xf>
    <xf numFmtId="0" fontId="22" fillId="0" borderId="0" xfId="9" quotePrefix="1" applyFont="1" applyAlignment="1">
      <alignment vertical="top"/>
    </xf>
    <xf numFmtId="0" fontId="22" fillId="0" borderId="0" xfId="9" applyFont="1" applyAlignment="1">
      <alignment vertical="top"/>
    </xf>
    <xf numFmtId="0" fontId="22" fillId="0" borderId="0" xfId="9" quotePrefix="1" applyFont="1">
      <alignment horizontal="left" vertical="top"/>
    </xf>
    <xf numFmtId="0" fontId="24" fillId="0" borderId="0" xfId="0" applyFont="1"/>
    <xf numFmtId="0" fontId="23" fillId="0" borderId="0" xfId="7" quotePrefix="1" applyFont="1">
      <alignment horizontal="left" vertical="top"/>
    </xf>
    <xf numFmtId="0" fontId="23" fillId="0" borderId="0" xfId="7" quotePrefix="1" applyFont="1" applyAlignment="1">
      <alignment vertical="top"/>
    </xf>
    <xf numFmtId="0" fontId="23" fillId="0" borderId="0" xfId="7" applyFont="1" applyAlignment="1">
      <alignment vertical="top"/>
    </xf>
    <xf numFmtId="0" fontId="23" fillId="0" borderId="0" xfId="14" applyFont="1" applyAlignment="1">
      <alignment vertical="top"/>
    </xf>
    <xf numFmtId="0" fontId="23" fillId="0" borderId="0" xfId="8" quotePrefix="1" applyFont="1" applyAlignment="1">
      <alignment vertical="top"/>
    </xf>
    <xf numFmtId="0" fontId="23" fillId="0" borderId="0" xfId="8" applyFont="1" applyAlignment="1">
      <alignment vertical="top"/>
    </xf>
    <xf numFmtId="0" fontId="23" fillId="0" borderId="0" xfId="15" quotePrefix="1" applyFont="1" applyAlignment="1">
      <alignment horizontal="left" vertical="top"/>
    </xf>
    <xf numFmtId="0" fontId="23" fillId="0" borderId="0" xfId="15" quotePrefix="1" applyFont="1" applyAlignment="1">
      <alignment vertical="top"/>
    </xf>
    <xf numFmtId="0" fontId="23" fillId="0" borderId="0" xfId="15" applyFont="1" applyAlignment="1">
      <alignment vertical="top"/>
    </xf>
    <xf numFmtId="0" fontId="25" fillId="0" borderId="0" xfId="10" applyFont="1" applyAlignment="1">
      <alignment vertical="top"/>
    </xf>
    <xf numFmtId="0" fontId="25" fillId="0" borderId="0" xfId="16" quotePrefix="1" applyFont="1" applyAlignment="1">
      <alignment horizontal="left" vertical="top"/>
    </xf>
    <xf numFmtId="0" fontId="25" fillId="0" borderId="0" xfId="16" quotePrefix="1" applyFont="1" applyAlignment="1">
      <alignment vertical="top"/>
    </xf>
    <xf numFmtId="0" fontId="22" fillId="0" borderId="0" xfId="11" applyFont="1" applyAlignment="1">
      <alignment vertical="top"/>
    </xf>
    <xf numFmtId="0" fontId="22" fillId="0" borderId="0" xfId="19" quotePrefix="1" applyFont="1" applyAlignment="1">
      <alignment horizontal="left" vertical="top"/>
    </xf>
    <xf numFmtId="0" fontId="22" fillId="0" borderId="0" xfId="19" quotePrefix="1" applyFont="1" applyAlignment="1">
      <alignment vertical="top"/>
    </xf>
    <xf numFmtId="0" fontId="22" fillId="0" borderId="0" xfId="19" applyFont="1" applyAlignment="1">
      <alignment vertical="top"/>
    </xf>
    <xf numFmtId="43" fontId="23" fillId="0" borderId="0" xfId="1" quotePrefix="1" applyFont="1" applyBorder="1" applyAlignment="1">
      <alignment vertical="top"/>
    </xf>
    <xf numFmtId="43" fontId="24" fillId="0" borderId="0" xfId="1" applyFont="1" applyBorder="1" applyAlignment="1"/>
    <xf numFmtId="43" fontId="23" fillId="0" borderId="0" xfId="1" applyFont="1" applyBorder="1" applyAlignment="1">
      <alignment vertical="top"/>
    </xf>
    <xf numFmtId="43" fontId="25" fillId="0" borderId="0" xfId="1" quotePrefix="1" applyFont="1" applyBorder="1" applyAlignment="1">
      <alignment vertical="top"/>
    </xf>
    <xf numFmtId="43" fontId="22" fillId="0" borderId="0" xfId="1" quotePrefix="1" applyFont="1" applyBorder="1" applyAlignment="1">
      <alignment vertical="top"/>
    </xf>
    <xf numFmtId="43" fontId="22" fillId="0" borderId="0" xfId="1" applyFont="1" applyBorder="1" applyAlignment="1">
      <alignment vertical="top"/>
    </xf>
    <xf numFmtId="43" fontId="25" fillId="0" borderId="0" xfId="10" applyNumberFormat="1" applyFont="1" applyAlignment="1">
      <alignment vertical="top"/>
    </xf>
    <xf numFmtId="43" fontId="19" fillId="0" borderId="1" xfId="1" applyFont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0" fontId="21" fillId="0" borderId="1" xfId="4" applyFont="1" applyBorder="1" applyAlignment="1" applyProtection="1">
      <alignment vertical="center" wrapText="1" readingOrder="1"/>
      <protection locked="0"/>
    </xf>
    <xf numFmtId="166" fontId="19" fillId="4" borderId="3" xfId="1" applyNumberFormat="1" applyFont="1" applyFill="1" applyBorder="1" applyAlignment="1">
      <alignment vertical="center"/>
    </xf>
    <xf numFmtId="166" fontId="19" fillId="4" borderId="1" xfId="1" applyNumberFormat="1" applyFont="1" applyFill="1" applyBorder="1" applyAlignment="1">
      <alignment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10" applyFont="1" applyAlignment="1">
      <alignment vertical="top"/>
    </xf>
    <xf numFmtId="0" fontId="14" fillId="0" borderId="0" xfId="11" applyFont="1" applyAlignment="1">
      <alignment vertical="top"/>
    </xf>
    <xf numFmtId="43" fontId="15" fillId="0" borderId="0" xfId="10" applyNumberFormat="1" applyFont="1" applyAlignment="1">
      <alignment vertical="top"/>
    </xf>
    <xf numFmtId="0" fontId="10" fillId="0" borderId="4" xfId="7" quotePrefix="1" applyFont="1" applyBorder="1">
      <alignment horizontal="left" vertical="top"/>
    </xf>
    <xf numFmtId="0" fontId="10" fillId="0" borderId="4" xfId="7" quotePrefix="1" applyFont="1" applyBorder="1" applyAlignment="1">
      <alignment vertical="top"/>
    </xf>
    <xf numFmtId="0" fontId="10" fillId="0" borderId="4" xfId="7" applyFont="1" applyBorder="1" applyAlignment="1">
      <alignment vertical="top"/>
    </xf>
    <xf numFmtId="0" fontId="10" fillId="0" borderId="4" xfId="14" quotePrefix="1" applyFont="1" applyBorder="1" applyAlignment="1">
      <alignment vertical="top"/>
    </xf>
    <xf numFmtId="0" fontId="10" fillId="0" borderId="0" xfId="8" quotePrefix="1" applyFont="1" applyAlignment="1">
      <alignment vertical="top"/>
    </xf>
    <xf numFmtId="0" fontId="10" fillId="0" borderId="0" xfId="8" applyFont="1" applyAlignment="1">
      <alignment vertical="top"/>
    </xf>
    <xf numFmtId="0" fontId="10" fillId="0" borderId="0" xfId="15" quotePrefix="1" applyFont="1" applyAlignment="1">
      <alignment horizontal="left" vertical="top"/>
    </xf>
    <xf numFmtId="0" fontId="10" fillId="0" borderId="0" xfId="15" quotePrefix="1" applyFont="1" applyAlignment="1">
      <alignment vertical="top"/>
    </xf>
    <xf numFmtId="0" fontId="10" fillId="0" borderId="0" xfId="15" applyFont="1" applyAlignment="1">
      <alignment vertical="top"/>
    </xf>
    <xf numFmtId="4" fontId="26" fillId="0" borderId="0" xfId="10" quotePrefix="1" applyNumberFormat="1" applyFont="1" applyAlignment="1">
      <alignment vertical="top"/>
    </xf>
    <xf numFmtId="0" fontId="5" fillId="0" borderId="0" xfId="9" quotePrefix="1">
      <alignment horizontal="left" vertical="top"/>
    </xf>
    <xf numFmtId="0" fontId="5" fillId="0" borderId="0" xfId="9" quotePrefix="1" applyAlignment="1">
      <alignment vertical="top"/>
    </xf>
    <xf numFmtId="0" fontId="5" fillId="0" borderId="0" xfId="9" applyAlignment="1">
      <alignment vertical="top"/>
    </xf>
    <xf numFmtId="0" fontId="26" fillId="0" borderId="0" xfId="16" quotePrefix="1" applyFont="1" applyAlignment="1">
      <alignment horizontal="left" vertical="top"/>
    </xf>
    <xf numFmtId="0" fontId="26" fillId="0" borderId="0" xfId="16" quotePrefix="1" applyFont="1" applyAlignment="1">
      <alignment vertical="top"/>
    </xf>
    <xf numFmtId="4" fontId="5" fillId="0" borderId="0" xfId="11" quotePrefix="1" applyNumberFormat="1" applyFont="1" applyAlignment="1">
      <alignment vertical="top"/>
    </xf>
    <xf numFmtId="0" fontId="5" fillId="0" borderId="0" xfId="19" quotePrefix="1" applyFont="1" applyAlignment="1">
      <alignment horizontal="left" vertical="top"/>
    </xf>
    <xf numFmtId="0" fontId="5" fillId="0" borderId="0" xfId="19" quotePrefix="1" applyFont="1" applyAlignment="1">
      <alignment vertical="top"/>
    </xf>
    <xf numFmtId="0" fontId="5" fillId="0" borderId="0" xfId="19" applyFont="1" applyAlignment="1">
      <alignment vertical="top"/>
    </xf>
    <xf numFmtId="0" fontId="5" fillId="0" borderId="0" xfId="11" quotePrefix="1" applyFont="1" applyAlignment="1">
      <alignment vertical="top"/>
    </xf>
    <xf numFmtId="0" fontId="26" fillId="0" borderId="0" xfId="10" quotePrefix="1" applyFont="1" applyAlignment="1">
      <alignment vertical="top"/>
    </xf>
    <xf numFmtId="0" fontId="10" fillId="0" borderId="5" xfId="18" quotePrefix="1" applyBorder="1" applyAlignment="1">
      <alignment vertical="top"/>
    </xf>
    <xf numFmtId="0" fontId="10" fillId="0" borderId="5" xfId="18" applyBorder="1" applyAlignment="1">
      <alignment vertical="top"/>
    </xf>
    <xf numFmtId="0" fontId="5" fillId="0" borderId="0" xfId="20" quotePrefix="1" applyFont="1" applyAlignment="1">
      <alignment vertical="top"/>
    </xf>
    <xf numFmtId="0" fontId="5" fillId="0" borderId="0" xfId="20" applyFont="1" applyAlignment="1">
      <alignment vertical="top"/>
    </xf>
    <xf numFmtId="0" fontId="5" fillId="0" borderId="0" xfId="17" applyFont="1" applyAlignment="1">
      <alignment vertical="top"/>
    </xf>
    <xf numFmtId="0" fontId="10" fillId="0" borderId="0" xfId="21" quotePrefix="1" applyAlignment="1"/>
    <xf numFmtId="0" fontId="10" fillId="0" borderId="0" xfId="21" applyAlignment="1"/>
    <xf numFmtId="0" fontId="5" fillId="0" borderId="0" xfId="22" quotePrefix="1" applyFont="1" applyAlignment="1">
      <alignment vertical="center"/>
    </xf>
    <xf numFmtId="0" fontId="5" fillId="0" borderId="0" xfId="22" applyFont="1" applyAlignment="1">
      <alignment vertical="center"/>
    </xf>
    <xf numFmtId="0" fontId="5" fillId="0" borderId="0" xfId="23" quotePrefix="1" applyFont="1" applyAlignment="1">
      <alignment vertical="center"/>
    </xf>
    <xf numFmtId="0" fontId="5" fillId="0" borderId="0" xfId="23" applyFont="1" applyAlignment="1">
      <alignment vertical="center"/>
    </xf>
    <xf numFmtId="4" fontId="5" fillId="0" borderId="0" xfId="23" quotePrefix="1" applyNumberFormat="1" applyFont="1" applyAlignment="1">
      <alignment vertical="center"/>
    </xf>
    <xf numFmtId="4" fontId="0" fillId="0" borderId="0" xfId="0" applyNumberFormat="1"/>
    <xf numFmtId="166" fontId="17" fillId="0" borderId="1" xfId="1" applyNumberFormat="1" applyFont="1" applyBorder="1" applyAlignment="1">
      <alignment horizontal="center" vertical="center"/>
    </xf>
    <xf numFmtId="166" fontId="19" fillId="0" borderId="1" xfId="1" applyNumberFormat="1" applyFont="1" applyBorder="1" applyAlignment="1">
      <alignment vertical="center"/>
    </xf>
    <xf numFmtId="166" fontId="17" fillId="0" borderId="1" xfId="1" applyNumberFormat="1" applyFont="1" applyFill="1" applyBorder="1" applyAlignment="1">
      <alignment vertical="center"/>
    </xf>
    <xf numFmtId="4" fontId="0" fillId="5" borderId="0" xfId="0" applyNumberFormat="1" applyFill="1"/>
    <xf numFmtId="4" fontId="26" fillId="0" borderId="0" xfId="10" applyNumberFormat="1" applyFont="1" applyAlignment="1">
      <alignment vertical="top"/>
    </xf>
    <xf numFmtId="166" fontId="18" fillId="0" borderId="1" xfId="1" applyNumberFormat="1" applyFont="1" applyFill="1" applyBorder="1" applyAlignment="1">
      <alignment vertical="center"/>
    </xf>
    <xf numFmtId="43" fontId="23" fillId="6" borderId="1" xfId="1" applyFont="1" applyFill="1" applyBorder="1" applyAlignment="1">
      <alignment vertical="center"/>
    </xf>
    <xf numFmtId="43" fontId="29" fillId="0" borderId="1" xfId="1" applyFont="1" applyFill="1" applyBorder="1" applyAlignment="1">
      <alignment vertical="center"/>
    </xf>
    <xf numFmtId="4" fontId="10" fillId="0" borderId="0" xfId="10" quotePrefix="1" applyNumberFormat="1" applyFont="1" applyAlignment="1">
      <alignment vertical="top"/>
    </xf>
    <xf numFmtId="4" fontId="26" fillId="0" borderId="0" xfId="11" quotePrefix="1" applyNumberFormat="1" applyFont="1" applyAlignment="1">
      <alignment vertical="top"/>
    </xf>
    <xf numFmtId="0" fontId="26" fillId="0" borderId="0" xfId="11" quotePrefix="1" applyFont="1" applyAlignment="1">
      <alignment vertical="top"/>
    </xf>
    <xf numFmtId="0" fontId="10" fillId="0" borderId="0" xfId="10" quotePrefix="1" applyFont="1" applyAlignment="1">
      <alignment vertical="top"/>
    </xf>
    <xf numFmtId="0" fontId="5" fillId="0" borderId="5" xfId="18" quotePrefix="1" applyFont="1" applyBorder="1" applyAlignment="1">
      <alignment vertical="top"/>
    </xf>
    <xf numFmtId="0" fontId="5" fillId="0" borderId="5" xfId="18" applyFont="1" applyBorder="1" applyAlignment="1">
      <alignment vertical="top"/>
    </xf>
    <xf numFmtId="0" fontId="10" fillId="0" borderId="0" xfId="20" quotePrefix="1" applyFont="1" applyAlignment="1">
      <alignment vertical="top"/>
    </xf>
    <xf numFmtId="0" fontId="10" fillId="0" borderId="0" xfId="20" applyFont="1" applyAlignment="1">
      <alignment vertical="top"/>
    </xf>
    <xf numFmtId="0" fontId="5" fillId="0" borderId="0" xfId="12" applyAlignment="1">
      <alignment vertical="top"/>
    </xf>
    <xf numFmtId="0" fontId="5" fillId="0" borderId="0" xfId="13" applyFont="1" applyAlignment="1">
      <alignment vertical="top"/>
    </xf>
    <xf numFmtId="0" fontId="17" fillId="3" borderId="0" xfId="0" applyFont="1" applyFill="1" applyAlignment="1">
      <alignment horizontal="center" vertical="center"/>
    </xf>
  </cellXfs>
  <cellStyles count="26">
    <cellStyle name="Moeda" xfId="2" builtinId="4"/>
    <cellStyle name="Normal" xfId="0" builtinId="0"/>
    <cellStyle name="Normal 2" xfId="4" xr:uid="{00000000-0005-0000-0000-000002000000}"/>
    <cellStyle name="Normal 2 2" xfId="5" xr:uid="{00000000-0005-0000-0000-000003000000}"/>
    <cellStyle name="Normal 3" xfId="25" xr:uid="{00000000-0005-0000-0000-000004000000}"/>
    <cellStyle name="Porcentagem" xfId="3" builtinId="5"/>
    <cellStyle name="S0" xfId="13" xr:uid="{00000000-0005-0000-0000-000006000000}"/>
    <cellStyle name="S1" xfId="9" xr:uid="{00000000-0005-0000-0000-000007000000}"/>
    <cellStyle name="S10" xfId="19" xr:uid="{00000000-0005-0000-0000-000008000000}"/>
    <cellStyle name="S11" xfId="17" xr:uid="{00000000-0005-0000-0000-000009000000}"/>
    <cellStyle name="S12" xfId="18" xr:uid="{00000000-0005-0000-0000-00000A000000}"/>
    <cellStyle name="S13" xfId="20" xr:uid="{00000000-0005-0000-0000-00000B000000}"/>
    <cellStyle name="S14" xfId="21" xr:uid="{00000000-0005-0000-0000-00000C000000}"/>
    <cellStyle name="S15" xfId="22" xr:uid="{00000000-0005-0000-0000-00000D000000}"/>
    <cellStyle name="S16" xfId="23" xr:uid="{00000000-0005-0000-0000-00000E000000}"/>
    <cellStyle name="S17" xfId="24" xr:uid="{00000000-0005-0000-0000-00000F000000}"/>
    <cellStyle name="S2" xfId="12" xr:uid="{00000000-0005-0000-0000-000010000000}"/>
    <cellStyle name="S3" xfId="7" xr:uid="{00000000-0005-0000-0000-000011000000}"/>
    <cellStyle name="S4" xfId="14" xr:uid="{00000000-0005-0000-0000-000012000000}"/>
    <cellStyle name="S5" xfId="8" xr:uid="{00000000-0005-0000-0000-000013000000}"/>
    <cellStyle name="S6" xfId="15" xr:uid="{00000000-0005-0000-0000-000014000000}"/>
    <cellStyle name="S7" xfId="10" xr:uid="{00000000-0005-0000-0000-000015000000}"/>
    <cellStyle name="S8" xfId="16" xr:uid="{00000000-0005-0000-0000-000016000000}"/>
    <cellStyle name="S9" xfId="11" xr:uid="{00000000-0005-0000-0000-000017000000}"/>
    <cellStyle name="Vírgula" xfId="1" builtinId="3"/>
    <cellStyle name="Vírgula 2" xfId="6" xr:uid="{00000000-0005-0000-0000-000019000000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01"/>
  <sheetViews>
    <sheetView showGridLines="0" tabSelected="1" view="pageBreakPreview" zoomScale="90" zoomScaleNormal="90" zoomScaleSheetLayoutView="90" workbookViewId="0">
      <pane ySplit="6" topLeftCell="A169" activePane="bottomLeft" state="frozen"/>
      <selection pane="bottomLeft" activeCell="S163" sqref="S163"/>
    </sheetView>
  </sheetViews>
  <sheetFormatPr defaultColWidth="9.109375" defaultRowHeight="12" x14ac:dyDescent="0.3"/>
  <cols>
    <col min="1" max="1" width="8" style="82" bestFit="1" customWidth="1"/>
    <col min="2" max="2" width="40" style="134" customWidth="1"/>
    <col min="3" max="3" width="18.5546875" style="119" customWidth="1"/>
    <col min="4" max="5" width="12" style="78" hidden="1" customWidth="1"/>
    <col min="6" max="6" width="12" style="74" hidden="1" customWidth="1"/>
    <col min="7" max="7" width="12" style="78" hidden="1" customWidth="1"/>
    <col min="8" max="8" width="12.6640625" style="79" hidden="1" customWidth="1"/>
    <col min="9" max="9" width="12.6640625" style="74" hidden="1" customWidth="1"/>
    <col min="10" max="10" width="12" style="78" hidden="1" customWidth="1"/>
    <col min="11" max="12" width="12" style="74" hidden="1" customWidth="1"/>
    <col min="13" max="13" width="12" style="80" hidden="1" customWidth="1"/>
    <col min="14" max="14" width="12.6640625" style="79" hidden="1" customWidth="1"/>
    <col min="15" max="15" width="12.6640625" style="82" hidden="1" customWidth="1"/>
    <col min="16" max="16" width="13.6640625" style="74" hidden="1" customWidth="1"/>
    <col min="17" max="18" width="12.6640625" style="74" hidden="1" customWidth="1"/>
    <col min="19" max="19" width="18.33203125" style="74" customWidth="1"/>
    <col min="20" max="20" width="19.33203125" style="120" customWidth="1"/>
    <col min="21" max="21" width="15.77734375" style="81" customWidth="1"/>
    <col min="22" max="22" width="13.5546875" style="79" bestFit="1" customWidth="1"/>
    <col min="23" max="23" width="9.44140625" style="142" customWidth="1"/>
    <col min="24" max="25" width="4.109375" style="82" bestFit="1" customWidth="1"/>
    <col min="26" max="26" width="13.5546875" style="82" bestFit="1" customWidth="1"/>
    <col min="27" max="27" width="8.109375" style="82" bestFit="1" customWidth="1"/>
    <col min="28" max="28" width="10.88671875" style="82" bestFit="1" customWidth="1"/>
    <col min="29" max="29" width="8.109375" style="82" bestFit="1" customWidth="1"/>
    <col min="30" max="30" width="10.88671875" style="82" bestFit="1" customWidth="1"/>
    <col min="31" max="31" width="8.109375" style="82" bestFit="1" customWidth="1"/>
    <col min="32" max="16384" width="9.109375" style="82"/>
  </cols>
  <sheetData>
    <row r="1" spans="1:32" s="74" customFormat="1" x14ac:dyDescent="0.3">
      <c r="A1" s="233" t="s">
        <v>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  <c r="R1" s="233"/>
      <c r="S1" s="233"/>
      <c r="T1" s="233"/>
      <c r="U1" s="233"/>
      <c r="V1" s="233"/>
      <c r="W1" s="233"/>
    </row>
    <row r="2" spans="1:32" s="74" customFormat="1" x14ac:dyDescent="0.3">
      <c r="A2" s="233" t="s">
        <v>1</v>
      </c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</row>
    <row r="3" spans="1:32" s="74" customFormat="1" x14ac:dyDescent="0.3">
      <c r="A3" s="233" t="s">
        <v>2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</row>
    <row r="4" spans="1:32" ht="24" x14ac:dyDescent="0.3">
      <c r="A4" s="75"/>
      <c r="B4" s="76" t="s">
        <v>3</v>
      </c>
      <c r="C4" s="77"/>
    </row>
    <row r="5" spans="1:32" x14ac:dyDescent="0.3">
      <c r="A5" s="75"/>
      <c r="B5" s="75"/>
      <c r="C5" s="77"/>
    </row>
    <row r="6" spans="1:32" ht="24" x14ac:dyDescent="0.3">
      <c r="A6" s="83"/>
      <c r="B6" s="117" t="s">
        <v>4</v>
      </c>
      <c r="C6" s="87" t="s">
        <v>5</v>
      </c>
      <c r="D6" s="85" t="s">
        <v>6</v>
      </c>
      <c r="E6" s="85" t="s">
        <v>7</v>
      </c>
      <c r="F6" s="86" t="s">
        <v>8</v>
      </c>
      <c r="G6" s="85" t="s">
        <v>9</v>
      </c>
      <c r="H6" s="87" t="s">
        <v>10</v>
      </c>
      <c r="I6" s="88" t="s">
        <v>11</v>
      </c>
      <c r="J6" s="85" t="s">
        <v>12</v>
      </c>
      <c r="K6" s="86" t="s">
        <v>13</v>
      </c>
      <c r="L6" s="86" t="s">
        <v>14</v>
      </c>
      <c r="M6" s="89" t="s">
        <v>15</v>
      </c>
      <c r="N6" s="87" t="s">
        <v>16</v>
      </c>
      <c r="O6" s="135" t="s">
        <v>17</v>
      </c>
      <c r="P6" s="86" t="s">
        <v>18</v>
      </c>
      <c r="Q6" s="86" t="s">
        <v>19</v>
      </c>
      <c r="R6" s="86" t="s">
        <v>20</v>
      </c>
      <c r="S6" s="86" t="s">
        <v>21</v>
      </c>
      <c r="T6" s="87" t="s">
        <v>1034</v>
      </c>
      <c r="U6" s="90" t="s">
        <v>1035</v>
      </c>
      <c r="V6" s="87" t="s">
        <v>22</v>
      </c>
      <c r="W6" s="91" t="s">
        <v>23</v>
      </c>
    </row>
    <row r="7" spans="1:32" x14ac:dyDescent="0.3">
      <c r="A7" s="92" t="s">
        <v>24</v>
      </c>
      <c r="B7" s="92" t="s">
        <v>25</v>
      </c>
      <c r="C7" s="93">
        <f>C8+C9+C16</f>
        <v>106583389.78999999</v>
      </c>
      <c r="D7" s="93">
        <f>D8+D9+D16</f>
        <v>35906103.810000002</v>
      </c>
      <c r="E7" s="93">
        <f>E8+E9+E16</f>
        <v>6482312.6299999999</v>
      </c>
      <c r="F7" s="93">
        <f>F8+F9+F16</f>
        <v>6597818.5300000003</v>
      </c>
      <c r="G7" s="93">
        <f>G8+G9+G16</f>
        <v>6505216.6799999997</v>
      </c>
      <c r="H7" s="94">
        <f>SUM(D7:G7)</f>
        <v>55491451.650000006</v>
      </c>
      <c r="I7" s="95">
        <f>IF(C7=0,"-",H7/C7)</f>
        <v>0.52063883274245792</v>
      </c>
      <c r="J7" s="93">
        <f>J8+J9+J16</f>
        <v>6600676.1200000001</v>
      </c>
      <c r="K7" s="93">
        <f>K8+K9+K16</f>
        <v>6591084.5800000001</v>
      </c>
      <c r="L7" s="93">
        <f>L8+L9+L16</f>
        <v>6600866.6200000001</v>
      </c>
      <c r="M7" s="93">
        <f>M8+M9+M16</f>
        <v>6657258.79</v>
      </c>
      <c r="N7" s="94">
        <f>SUM(J7:M7)</f>
        <v>26449886.109999999</v>
      </c>
      <c r="O7" s="136">
        <f>IF(C7=0,"-",N7/C7)</f>
        <v>0.2481614270489417</v>
      </c>
      <c r="P7" s="93">
        <f>P8+P9+P16</f>
        <v>6600092.6600000001</v>
      </c>
      <c r="Q7" s="93">
        <f>Q8+Q9+Q16</f>
        <v>6629728.3899999997</v>
      </c>
      <c r="R7" s="93">
        <f>R8+R9+R16</f>
        <v>6610775.8499999996</v>
      </c>
      <c r="S7" s="93">
        <f>S8+S9+S16</f>
        <v>6581617.6100000003</v>
      </c>
      <c r="T7" s="94">
        <f>SUM(P7:S7)</f>
        <v>26422214.509999998</v>
      </c>
      <c r="U7" s="95">
        <f>IF(C7=0,"-",T7/C7)</f>
        <v>0.24790180310514967</v>
      </c>
      <c r="V7" s="97">
        <f>H7+N7+T7</f>
        <v>108363552.27000001</v>
      </c>
      <c r="W7" s="98">
        <f>IF(C7=0,"-",V7/C7)</f>
        <v>1.0167020628965493</v>
      </c>
      <c r="X7" s="99"/>
      <c r="Y7" s="99"/>
      <c r="Z7" s="99"/>
      <c r="AA7" s="99"/>
      <c r="AB7" s="99"/>
      <c r="AC7" s="99"/>
      <c r="AD7" s="99"/>
      <c r="AE7" s="100"/>
      <c r="AF7" s="99"/>
    </row>
    <row r="8" spans="1:32" x14ac:dyDescent="0.3">
      <c r="A8" s="92" t="s">
        <v>26</v>
      </c>
      <c r="B8" s="92" t="s">
        <v>27</v>
      </c>
      <c r="C8" s="93">
        <v>74500000</v>
      </c>
      <c r="D8" s="93">
        <v>6208333.3300000001</v>
      </c>
      <c r="E8" s="93">
        <v>6208333.3300000001</v>
      </c>
      <c r="F8" s="93">
        <v>6208333.3300000001</v>
      </c>
      <c r="G8" s="93">
        <v>6208333.3300000001</v>
      </c>
      <c r="H8" s="94">
        <f t="shared" ref="H8:H29" si="0">SUM(D8:G8)</f>
        <v>24833333.32</v>
      </c>
      <c r="I8" s="95">
        <f t="shared" ref="I8:I29" si="1">IF(C8=0,"-",H8/C8)</f>
        <v>0.33333333315436242</v>
      </c>
      <c r="J8" s="93">
        <v>6208333.3300000001</v>
      </c>
      <c r="K8" s="93">
        <v>6208333.3300000001</v>
      </c>
      <c r="L8" s="93">
        <v>6208333.3300000001</v>
      </c>
      <c r="M8" s="93">
        <v>6208333.3300000001</v>
      </c>
      <c r="N8" s="94">
        <f t="shared" ref="N8:N29" si="2">SUM(J8:M8)</f>
        <v>24833333.32</v>
      </c>
      <c r="O8" s="136">
        <f t="shared" ref="O8:O29" si="3">IF(C8=0,"-",N8/C8)</f>
        <v>0.33333333315436242</v>
      </c>
      <c r="P8" s="93">
        <v>6208333.3300000001</v>
      </c>
      <c r="Q8" s="93">
        <v>6208333.3300000001</v>
      </c>
      <c r="R8" s="93">
        <v>6208333.3300000001</v>
      </c>
      <c r="S8" s="93">
        <v>6208333.3700000001</v>
      </c>
      <c r="T8" s="94">
        <f t="shared" ref="T8:T29" si="4">SUM(P8:S8)</f>
        <v>24833333.360000003</v>
      </c>
      <c r="U8" s="95">
        <f t="shared" ref="U8:U29" si="5">IF(C8=0,"-",T8/C8)</f>
        <v>0.33333333369127521</v>
      </c>
      <c r="V8" s="97">
        <f t="shared" ref="V8:V29" si="6">H8+N8+T8</f>
        <v>74500000</v>
      </c>
      <c r="W8" s="98">
        <f t="shared" ref="W8:W29" si="7">IF(C8=0,"-",V8/C8)</f>
        <v>1</v>
      </c>
      <c r="X8" s="99"/>
      <c r="Y8" s="99"/>
      <c r="Z8" s="99"/>
      <c r="AA8" s="99"/>
      <c r="AB8" s="99"/>
      <c r="AC8" s="99"/>
      <c r="AD8" s="99"/>
      <c r="AE8" s="100"/>
    </row>
    <row r="9" spans="1:32" x14ac:dyDescent="0.3">
      <c r="A9" s="92" t="s">
        <v>28</v>
      </c>
      <c r="B9" s="92" t="s">
        <v>29</v>
      </c>
      <c r="C9" s="122">
        <f>SUM(C10:C15)</f>
        <v>-745000</v>
      </c>
      <c r="D9" s="101">
        <f>SUM(D10:D15)</f>
        <v>-62083.33</v>
      </c>
      <c r="E9" s="101">
        <f>SUM(E10:E15)</f>
        <v>-62083.33</v>
      </c>
      <c r="F9" s="101">
        <f>SUM(F10:F15)</f>
        <v>-62083.33</v>
      </c>
      <c r="G9" s="101">
        <f>SUM(G10:G15)</f>
        <v>-62083.33</v>
      </c>
      <c r="H9" s="94">
        <f t="shared" si="0"/>
        <v>-248333.32</v>
      </c>
      <c r="I9" s="95">
        <f t="shared" si="1"/>
        <v>0.33333331543624162</v>
      </c>
      <c r="J9" s="122">
        <f>SUM(J10:J15)</f>
        <v>-62083.33</v>
      </c>
      <c r="K9" s="122">
        <f>SUM(K10:K15)</f>
        <v>-62083.33</v>
      </c>
      <c r="L9" s="122">
        <f>SUM(L10:L15)</f>
        <v>-62083.33</v>
      </c>
      <c r="M9" s="122">
        <f>SUM(M10:M15)</f>
        <v>-56083.33</v>
      </c>
      <c r="N9" s="122">
        <f t="shared" si="2"/>
        <v>-242333.32</v>
      </c>
      <c r="O9" s="136">
        <f t="shared" si="3"/>
        <v>0.32527962416107381</v>
      </c>
      <c r="P9" s="122">
        <f>SUM(P10:P15)</f>
        <v>-62083.33</v>
      </c>
      <c r="Q9" s="122">
        <f>SUM(Q10:Q15)</f>
        <v>-62083.33</v>
      </c>
      <c r="R9" s="122">
        <f>SUM(R10:R15)</f>
        <v>-62083.33</v>
      </c>
      <c r="S9" s="215">
        <f>SUM(S10:S15)</f>
        <v>-62083.33</v>
      </c>
      <c r="T9" s="122">
        <f t="shared" si="4"/>
        <v>-248333.32</v>
      </c>
      <c r="U9" s="95">
        <f t="shared" si="5"/>
        <v>0.33333331543624162</v>
      </c>
      <c r="V9" s="131">
        <f t="shared" si="6"/>
        <v>-738999.96</v>
      </c>
      <c r="W9" s="98">
        <f t="shared" si="7"/>
        <v>0.99194625503355704</v>
      </c>
      <c r="X9" s="99"/>
      <c r="Y9" s="99"/>
      <c r="Z9" s="99"/>
      <c r="AA9" s="99"/>
      <c r="AB9" s="99"/>
      <c r="AC9" s="99"/>
      <c r="AD9" s="99"/>
      <c r="AE9" s="100"/>
    </row>
    <row r="10" spans="1:32" x14ac:dyDescent="0.3">
      <c r="A10" s="102" t="s">
        <v>30</v>
      </c>
      <c r="B10" s="102" t="s">
        <v>31</v>
      </c>
      <c r="C10" s="171">
        <v>0</v>
      </c>
      <c r="D10" s="103">
        <v>0</v>
      </c>
      <c r="E10" s="171">
        <v>0</v>
      </c>
      <c r="F10" s="171">
        <v>0</v>
      </c>
      <c r="G10" s="171">
        <v>0</v>
      </c>
      <c r="H10" s="94">
        <f t="shared" si="0"/>
        <v>0</v>
      </c>
      <c r="I10" s="95" t="str">
        <f t="shared" si="1"/>
        <v>-</v>
      </c>
      <c r="J10" s="171">
        <v>0</v>
      </c>
      <c r="K10" s="171">
        <v>0</v>
      </c>
      <c r="L10" s="103">
        <v>0</v>
      </c>
      <c r="M10" s="171">
        <v>0</v>
      </c>
      <c r="N10" s="94">
        <f t="shared" si="2"/>
        <v>0</v>
      </c>
      <c r="O10" s="136" t="str">
        <f t="shared" si="3"/>
        <v>-</v>
      </c>
      <c r="P10" s="171">
        <v>0</v>
      </c>
      <c r="Q10" s="171">
        <v>0</v>
      </c>
      <c r="R10" s="171">
        <v>0</v>
      </c>
      <c r="S10" s="216">
        <v>0</v>
      </c>
      <c r="T10" s="94">
        <f t="shared" si="4"/>
        <v>0</v>
      </c>
      <c r="U10" s="95" t="str">
        <f t="shared" si="5"/>
        <v>-</v>
      </c>
      <c r="V10" s="97">
        <f t="shared" si="6"/>
        <v>0</v>
      </c>
      <c r="W10" s="98" t="str">
        <f t="shared" si="7"/>
        <v>-</v>
      </c>
      <c r="X10" s="99"/>
      <c r="Y10" s="99"/>
      <c r="Z10" s="99"/>
      <c r="AA10" s="99"/>
      <c r="AB10" s="99"/>
      <c r="AC10" s="99"/>
      <c r="AD10" s="99"/>
      <c r="AE10" s="100"/>
    </row>
    <row r="11" spans="1:32" x14ac:dyDescent="0.3">
      <c r="A11" s="102" t="s">
        <v>32</v>
      </c>
      <c r="B11" s="102" t="s">
        <v>33</v>
      </c>
      <c r="C11" s="103">
        <v>0</v>
      </c>
      <c r="D11" s="103">
        <v>0</v>
      </c>
      <c r="E11" s="103">
        <v>0</v>
      </c>
      <c r="F11" s="103">
        <v>0</v>
      </c>
      <c r="G11" s="103">
        <v>0</v>
      </c>
      <c r="H11" s="94">
        <f t="shared" si="0"/>
        <v>0</v>
      </c>
      <c r="I11" s="95" t="str">
        <f t="shared" si="1"/>
        <v>-</v>
      </c>
      <c r="J11" s="103">
        <v>0</v>
      </c>
      <c r="K11" s="103">
        <v>0</v>
      </c>
      <c r="L11" s="103">
        <v>0</v>
      </c>
      <c r="M11" s="103">
        <v>0</v>
      </c>
      <c r="N11" s="94">
        <f t="shared" si="2"/>
        <v>0</v>
      </c>
      <c r="O11" s="136" t="str">
        <f t="shared" si="3"/>
        <v>-</v>
      </c>
      <c r="P11" s="103">
        <v>0</v>
      </c>
      <c r="Q11" s="103">
        <v>0</v>
      </c>
      <c r="R11" s="103">
        <v>0</v>
      </c>
      <c r="S11" s="129">
        <v>0</v>
      </c>
      <c r="T11" s="94">
        <f t="shared" si="4"/>
        <v>0</v>
      </c>
      <c r="U11" s="95" t="str">
        <f t="shared" si="5"/>
        <v>-</v>
      </c>
      <c r="V11" s="97">
        <f t="shared" si="6"/>
        <v>0</v>
      </c>
      <c r="W11" s="98" t="str">
        <f t="shared" si="7"/>
        <v>-</v>
      </c>
      <c r="X11" s="99"/>
      <c r="Y11" s="99"/>
      <c r="Z11" s="99"/>
      <c r="AA11" s="99"/>
      <c r="AB11" s="99"/>
      <c r="AC11" s="99"/>
      <c r="AD11" s="99"/>
      <c r="AE11" s="100"/>
    </row>
    <row r="12" spans="1:32" x14ac:dyDescent="0.3">
      <c r="A12" s="102" t="s">
        <v>34</v>
      </c>
      <c r="B12" s="102" t="s">
        <v>35</v>
      </c>
      <c r="C12" s="123">
        <v>-745000</v>
      </c>
      <c r="D12" s="103">
        <f>-62083.33</f>
        <v>-62083.33</v>
      </c>
      <c r="E12" s="171">
        <v>-62083.33</v>
      </c>
      <c r="F12" s="171">
        <v>-62083.33</v>
      </c>
      <c r="G12" s="171">
        <v>-62083.33</v>
      </c>
      <c r="H12" s="94">
        <f t="shared" si="0"/>
        <v>-248333.32</v>
      </c>
      <c r="I12" s="95">
        <f t="shared" si="1"/>
        <v>0.33333331543624162</v>
      </c>
      <c r="J12" s="123">
        <v>-62083.33</v>
      </c>
      <c r="K12" s="123">
        <v>-62083.33</v>
      </c>
      <c r="L12" s="123">
        <v>-62083.33</v>
      </c>
      <c r="M12" s="123">
        <v>-62083.33</v>
      </c>
      <c r="N12" s="123">
        <f t="shared" si="2"/>
        <v>-248333.32</v>
      </c>
      <c r="O12" s="137">
        <f t="shared" si="3"/>
        <v>0.33333331543624162</v>
      </c>
      <c r="P12" s="123">
        <f>-62083.33</f>
        <v>-62083.33</v>
      </c>
      <c r="Q12" s="123">
        <f>-62083.33</f>
        <v>-62083.33</v>
      </c>
      <c r="R12" s="123">
        <v>-62083.33</v>
      </c>
      <c r="S12" s="216">
        <v>-62083.33</v>
      </c>
      <c r="T12" s="123">
        <f t="shared" si="4"/>
        <v>-248333.32</v>
      </c>
      <c r="U12" s="130">
        <f t="shared" si="5"/>
        <v>0.33333331543624162</v>
      </c>
      <c r="V12" s="131">
        <f t="shared" si="6"/>
        <v>-744999.96</v>
      </c>
      <c r="W12" s="143">
        <f t="shared" si="7"/>
        <v>0.9999999463087248</v>
      </c>
      <c r="X12" s="99"/>
      <c r="Y12" s="99"/>
      <c r="Z12" s="99"/>
      <c r="AA12" s="99"/>
      <c r="AB12" s="99"/>
      <c r="AC12" s="99"/>
      <c r="AD12" s="99"/>
      <c r="AE12" s="100"/>
    </row>
    <row r="13" spans="1:32" x14ac:dyDescent="0.3">
      <c r="A13" s="102" t="s">
        <v>36</v>
      </c>
      <c r="B13" s="102" t="s">
        <v>37</v>
      </c>
      <c r="C13" s="103">
        <v>0</v>
      </c>
      <c r="D13" s="103">
        <v>0</v>
      </c>
      <c r="E13" s="103">
        <v>0</v>
      </c>
      <c r="F13" s="103">
        <v>0</v>
      </c>
      <c r="G13" s="103">
        <v>0</v>
      </c>
      <c r="H13" s="94">
        <f t="shared" si="0"/>
        <v>0</v>
      </c>
      <c r="I13" s="95" t="str">
        <f t="shared" si="1"/>
        <v>-</v>
      </c>
      <c r="J13" s="103">
        <v>0</v>
      </c>
      <c r="K13" s="103">
        <v>0</v>
      </c>
      <c r="L13" s="103">
        <v>0</v>
      </c>
      <c r="M13" s="103">
        <v>6000</v>
      </c>
      <c r="N13" s="97">
        <f t="shared" si="2"/>
        <v>6000</v>
      </c>
      <c r="O13" s="137" t="str">
        <f t="shared" si="3"/>
        <v>-</v>
      </c>
      <c r="P13" s="103">
        <v>0</v>
      </c>
      <c r="Q13" s="103">
        <v>0</v>
      </c>
      <c r="R13" s="103">
        <v>0</v>
      </c>
      <c r="S13" s="129">
        <v>0</v>
      </c>
      <c r="T13" s="97">
        <f t="shared" si="4"/>
        <v>0</v>
      </c>
      <c r="U13" s="130" t="str">
        <f t="shared" si="5"/>
        <v>-</v>
      </c>
      <c r="V13" s="97">
        <f t="shared" si="6"/>
        <v>6000</v>
      </c>
      <c r="W13" s="143" t="str">
        <f t="shared" si="7"/>
        <v>-</v>
      </c>
      <c r="X13" s="99"/>
      <c r="Y13" s="99"/>
      <c r="Z13" s="99"/>
      <c r="AA13" s="99"/>
      <c r="AB13" s="99"/>
      <c r="AC13" s="99"/>
      <c r="AD13" s="99"/>
      <c r="AE13" s="100"/>
    </row>
    <row r="14" spans="1:32" x14ac:dyDescent="0.3">
      <c r="A14" s="102" t="s">
        <v>38</v>
      </c>
      <c r="B14" s="102" t="s">
        <v>39</v>
      </c>
      <c r="C14" s="103">
        <v>0</v>
      </c>
      <c r="D14" s="103">
        <v>0</v>
      </c>
      <c r="E14" s="103">
        <v>0</v>
      </c>
      <c r="F14" s="103">
        <v>0</v>
      </c>
      <c r="G14" s="103">
        <v>0</v>
      </c>
      <c r="H14" s="94">
        <f t="shared" si="0"/>
        <v>0</v>
      </c>
      <c r="I14" s="95" t="str">
        <f t="shared" si="1"/>
        <v>-</v>
      </c>
      <c r="J14" s="103">
        <v>0</v>
      </c>
      <c r="K14" s="103">
        <v>0</v>
      </c>
      <c r="L14" s="103">
        <v>0</v>
      </c>
      <c r="M14" s="103">
        <v>0</v>
      </c>
      <c r="N14" s="94">
        <f t="shared" si="2"/>
        <v>0</v>
      </c>
      <c r="O14" s="136" t="str">
        <f t="shared" si="3"/>
        <v>-</v>
      </c>
      <c r="P14" s="103">
        <v>0</v>
      </c>
      <c r="Q14" s="103">
        <v>0</v>
      </c>
      <c r="R14" s="103">
        <v>0</v>
      </c>
      <c r="S14" s="129">
        <v>0</v>
      </c>
      <c r="T14" s="94">
        <f t="shared" si="4"/>
        <v>0</v>
      </c>
      <c r="U14" s="95" t="str">
        <f t="shared" si="5"/>
        <v>-</v>
      </c>
      <c r="V14" s="97">
        <f t="shared" si="6"/>
        <v>0</v>
      </c>
      <c r="W14" s="98" t="str">
        <f t="shared" si="7"/>
        <v>-</v>
      </c>
      <c r="X14" s="99"/>
      <c r="Y14" s="99"/>
      <c r="Z14" s="99"/>
      <c r="AA14" s="99"/>
      <c r="AB14" s="99"/>
      <c r="AC14" s="99"/>
      <c r="AD14" s="99"/>
      <c r="AE14" s="100"/>
    </row>
    <row r="15" spans="1:32" x14ac:dyDescent="0.3">
      <c r="A15" s="102" t="s">
        <v>40</v>
      </c>
      <c r="B15" s="102" t="s">
        <v>41</v>
      </c>
      <c r="C15" s="103">
        <v>0</v>
      </c>
      <c r="D15" s="103">
        <v>0</v>
      </c>
      <c r="E15" s="103">
        <v>0</v>
      </c>
      <c r="F15" s="103">
        <v>0</v>
      </c>
      <c r="G15" s="103">
        <v>0</v>
      </c>
      <c r="H15" s="94">
        <f t="shared" si="0"/>
        <v>0</v>
      </c>
      <c r="I15" s="95" t="str">
        <f t="shared" si="1"/>
        <v>-</v>
      </c>
      <c r="J15" s="103">
        <v>0</v>
      </c>
      <c r="K15" s="103">
        <v>0</v>
      </c>
      <c r="L15" s="103">
        <v>0</v>
      </c>
      <c r="M15" s="103">
        <v>0</v>
      </c>
      <c r="N15" s="94">
        <f t="shared" si="2"/>
        <v>0</v>
      </c>
      <c r="O15" s="136" t="str">
        <f t="shared" si="3"/>
        <v>-</v>
      </c>
      <c r="P15" s="103">
        <v>0</v>
      </c>
      <c r="Q15" s="103">
        <v>0</v>
      </c>
      <c r="R15" s="103">
        <v>0</v>
      </c>
      <c r="S15" s="129">
        <v>0</v>
      </c>
      <c r="T15" s="94">
        <f t="shared" si="4"/>
        <v>0</v>
      </c>
      <c r="U15" s="95" t="str">
        <f t="shared" si="5"/>
        <v>-</v>
      </c>
      <c r="V15" s="97">
        <f t="shared" si="6"/>
        <v>0</v>
      </c>
      <c r="W15" s="98" t="str">
        <f t="shared" si="7"/>
        <v>-</v>
      </c>
      <c r="X15" s="99"/>
      <c r="Y15" s="99"/>
      <c r="Z15" s="99"/>
      <c r="AA15" s="99"/>
      <c r="AB15" s="99"/>
      <c r="AC15" s="99"/>
      <c r="AD15" s="99"/>
      <c r="AE15" s="100"/>
    </row>
    <row r="16" spans="1:32" s="107" customFormat="1" x14ac:dyDescent="0.3">
      <c r="A16" s="92" t="s">
        <v>42</v>
      </c>
      <c r="B16" s="92" t="s">
        <v>43</v>
      </c>
      <c r="C16" s="104">
        <f>SUM(C17:C18)</f>
        <v>32828389.789999999</v>
      </c>
      <c r="D16" s="104">
        <f>SUM(D17:D18)</f>
        <v>29759853.809999999</v>
      </c>
      <c r="E16" s="104">
        <f>SUM(E17:E18)</f>
        <v>336062.62999999995</v>
      </c>
      <c r="F16" s="104">
        <f>SUM(F17:F18)</f>
        <v>451568.53</v>
      </c>
      <c r="G16" s="104">
        <f>SUM(G17:G18)</f>
        <v>358966.68</v>
      </c>
      <c r="H16" s="94">
        <f t="shared" si="0"/>
        <v>30906451.649999999</v>
      </c>
      <c r="I16" s="95">
        <f t="shared" si="1"/>
        <v>0.94145499818009803</v>
      </c>
      <c r="J16" s="104">
        <f>SUM(J17:J18)</f>
        <v>454426.12</v>
      </c>
      <c r="K16" s="104">
        <f>SUM(K17:K18)</f>
        <v>444834.58</v>
      </c>
      <c r="L16" s="104">
        <f>SUM(L17:L18)</f>
        <v>454616.62</v>
      </c>
      <c r="M16" s="104">
        <f>SUM(M17:M18)</f>
        <v>505008.79</v>
      </c>
      <c r="N16" s="94">
        <f t="shared" si="2"/>
        <v>1858886.1099999999</v>
      </c>
      <c r="O16" s="136">
        <f t="shared" si="3"/>
        <v>5.6624346240894317E-2</v>
      </c>
      <c r="P16" s="104">
        <f>SUM(P17:P18)</f>
        <v>453842.66</v>
      </c>
      <c r="Q16" s="104">
        <f>SUM(Q17:Q18)</f>
        <v>483478.39</v>
      </c>
      <c r="R16" s="104">
        <f>SUM(R17:R18)</f>
        <v>464525.85</v>
      </c>
      <c r="S16" s="217">
        <f>SUM(S17:S18)</f>
        <v>435367.57</v>
      </c>
      <c r="T16" s="94">
        <f t="shared" si="4"/>
        <v>1837214.47</v>
      </c>
      <c r="U16" s="95">
        <f t="shared" si="5"/>
        <v>5.5964196896420487E-2</v>
      </c>
      <c r="V16" s="97">
        <f t="shared" si="6"/>
        <v>34602552.229999997</v>
      </c>
      <c r="W16" s="98">
        <f t="shared" si="7"/>
        <v>1.0540435413174127</v>
      </c>
      <c r="X16" s="99"/>
      <c r="Y16" s="99"/>
      <c r="Z16" s="105"/>
      <c r="AA16" s="105"/>
      <c r="AB16" s="105"/>
      <c r="AC16" s="105"/>
      <c r="AD16" s="105"/>
      <c r="AE16" s="106"/>
    </row>
    <row r="17" spans="1:31" x14ac:dyDescent="0.3">
      <c r="A17" s="102" t="s">
        <v>44</v>
      </c>
      <c r="B17" s="102" t="s">
        <v>45</v>
      </c>
      <c r="C17" s="108">
        <v>29392389.789999999</v>
      </c>
      <c r="D17" s="103">
        <f>Jan!H8+Jan!H11+Jan!H14+Jan!H17+Jan!H20</f>
        <v>29392389.789999999</v>
      </c>
      <c r="E17" s="103">
        <v>0</v>
      </c>
      <c r="F17" s="103">
        <v>0</v>
      </c>
      <c r="G17" s="103">
        <v>0</v>
      </c>
      <c r="H17" s="94">
        <f t="shared" si="0"/>
        <v>29392389.789999999</v>
      </c>
      <c r="I17" s="95">
        <f t="shared" si="1"/>
        <v>1</v>
      </c>
      <c r="J17" s="103">
        <v>0</v>
      </c>
      <c r="K17" s="103">
        <v>0</v>
      </c>
      <c r="L17" s="103">
        <v>0</v>
      </c>
      <c r="M17" s="103">
        <v>0</v>
      </c>
      <c r="N17" s="97">
        <f t="shared" si="2"/>
        <v>0</v>
      </c>
      <c r="O17" s="137">
        <f t="shared" si="3"/>
        <v>0</v>
      </c>
      <c r="P17" s="103">
        <v>0</v>
      </c>
      <c r="Q17" s="103">
        <v>0</v>
      </c>
      <c r="R17" s="103">
        <v>0</v>
      </c>
      <c r="S17" s="129"/>
      <c r="T17" s="97">
        <f t="shared" si="4"/>
        <v>0</v>
      </c>
      <c r="U17" s="130">
        <f t="shared" si="5"/>
        <v>0</v>
      </c>
      <c r="V17" s="97">
        <f t="shared" si="6"/>
        <v>29392389.789999999</v>
      </c>
      <c r="W17" s="143">
        <f t="shared" si="7"/>
        <v>1</v>
      </c>
      <c r="X17" s="99"/>
      <c r="Y17" s="99"/>
      <c r="Z17" s="99"/>
      <c r="AA17" s="99"/>
      <c r="AB17" s="99"/>
      <c r="AC17" s="99"/>
      <c r="AD17" s="99"/>
      <c r="AE17" s="100"/>
    </row>
    <row r="18" spans="1:31" x14ac:dyDescent="0.3">
      <c r="A18" s="102" t="s">
        <v>46</v>
      </c>
      <c r="B18" s="102" t="s">
        <v>47</v>
      </c>
      <c r="C18" s="108">
        <f>SUM(C19:C20)</f>
        <v>3436000.0000000005</v>
      </c>
      <c r="D18" s="108">
        <f>SUM(D19:D20)</f>
        <v>367464.02</v>
      </c>
      <c r="E18" s="108">
        <f>SUM(E19:E20)</f>
        <v>336062.62999999995</v>
      </c>
      <c r="F18" s="108">
        <f>SUM(F19:F20)</f>
        <v>451568.53</v>
      </c>
      <c r="G18" s="108">
        <f>SUM(G19:G20)</f>
        <v>358966.68</v>
      </c>
      <c r="H18" s="94">
        <f t="shared" si="0"/>
        <v>1514061.8599999999</v>
      </c>
      <c r="I18" s="95">
        <f t="shared" si="1"/>
        <v>0.44064664144353888</v>
      </c>
      <c r="J18" s="108">
        <f>SUM(J19:J20)</f>
        <v>454426.12</v>
      </c>
      <c r="K18" s="108">
        <f>SUM(K19:K20)</f>
        <v>444834.58</v>
      </c>
      <c r="L18" s="108">
        <f>SUM(L19:L20)</f>
        <v>454616.62</v>
      </c>
      <c r="M18" s="108">
        <f>SUM(M19:M20)</f>
        <v>505008.79</v>
      </c>
      <c r="N18" s="97">
        <f t="shared" si="2"/>
        <v>1858886.1099999999</v>
      </c>
      <c r="O18" s="137">
        <f t="shared" si="3"/>
        <v>0.54100294237485436</v>
      </c>
      <c r="P18" s="108">
        <f>SUM(P19:P20)</f>
        <v>453842.66</v>
      </c>
      <c r="Q18" s="108">
        <f>SUM(Q19:Q20)</f>
        <v>483478.39</v>
      </c>
      <c r="R18" s="108">
        <f>SUM(R19:R20)</f>
        <v>464525.85</v>
      </c>
      <c r="S18" s="123">
        <f>SUM(S19:S20)</f>
        <v>435367.57</v>
      </c>
      <c r="T18" s="97">
        <f t="shared" si="4"/>
        <v>1837214.47</v>
      </c>
      <c r="U18" s="130">
        <f t="shared" si="5"/>
        <v>0.53469571303841668</v>
      </c>
      <c r="V18" s="97">
        <f t="shared" si="6"/>
        <v>5210162.4399999995</v>
      </c>
      <c r="W18" s="143">
        <f t="shared" si="7"/>
        <v>1.5163452968568099</v>
      </c>
      <c r="X18" s="99"/>
      <c r="Y18" s="99"/>
      <c r="Z18" s="109"/>
      <c r="AA18" s="99"/>
      <c r="AB18" s="99"/>
      <c r="AC18" s="99"/>
      <c r="AD18" s="99"/>
      <c r="AE18" s="100"/>
    </row>
    <row r="19" spans="1:31" x14ac:dyDescent="0.3">
      <c r="A19" s="102" t="s">
        <v>48</v>
      </c>
      <c r="B19" s="102" t="s">
        <v>49</v>
      </c>
      <c r="C19" s="108">
        <v>3436000.0000000005</v>
      </c>
      <c r="D19" s="108">
        <f>Jan!J384</f>
        <v>367464.02</v>
      </c>
      <c r="E19" s="108">
        <f>Fev!J404</f>
        <v>335864.22</v>
      </c>
      <c r="F19" s="108">
        <f>Mar!J422</f>
        <v>451568.53</v>
      </c>
      <c r="G19" s="108">
        <f>Abr!J429</f>
        <v>356378.86</v>
      </c>
      <c r="H19" s="94">
        <f t="shared" si="0"/>
        <v>1511275.63</v>
      </c>
      <c r="I19" s="95">
        <f t="shared" si="1"/>
        <v>0.43983574796274727</v>
      </c>
      <c r="J19" s="108">
        <f>Mai!J430</f>
        <v>454425.3</v>
      </c>
      <c r="K19" s="108">
        <f>Jun!J435</f>
        <v>444834.58</v>
      </c>
      <c r="L19" s="108">
        <v>454616.62</v>
      </c>
      <c r="M19" s="108">
        <f>Ago!J440</f>
        <v>505008.79</v>
      </c>
      <c r="N19" s="97">
        <f t="shared" si="2"/>
        <v>1858885.29</v>
      </c>
      <c r="O19" s="137">
        <f t="shared" si="3"/>
        <v>0.54100270372526182</v>
      </c>
      <c r="P19" s="108">
        <f>Set!J447</f>
        <v>451975.54</v>
      </c>
      <c r="Q19" s="108">
        <f>Out!J446</f>
        <v>483478.39</v>
      </c>
      <c r="R19" s="108">
        <f>Nov!J451</f>
        <v>464504.25</v>
      </c>
      <c r="S19" s="123">
        <f>-Dez!L460</f>
        <v>435307.75</v>
      </c>
      <c r="T19" s="97">
        <f t="shared" si="4"/>
        <v>1835265.93</v>
      </c>
      <c r="U19" s="130">
        <f t="shared" si="5"/>
        <v>0.53412861757857966</v>
      </c>
      <c r="V19" s="97">
        <f t="shared" si="6"/>
        <v>5205426.8499999996</v>
      </c>
      <c r="W19" s="143">
        <f t="shared" si="7"/>
        <v>1.5149670692665886</v>
      </c>
      <c r="X19" s="99"/>
      <c r="Y19" s="99"/>
      <c r="Z19" s="99"/>
      <c r="AA19" s="99"/>
      <c r="AB19" s="99"/>
      <c r="AC19" s="99"/>
      <c r="AD19" s="99"/>
      <c r="AE19" s="100"/>
    </row>
    <row r="20" spans="1:31" x14ac:dyDescent="0.3">
      <c r="A20" s="102" t="s">
        <v>50</v>
      </c>
      <c r="B20" s="102" t="s">
        <v>51</v>
      </c>
      <c r="C20" s="108">
        <v>0</v>
      </c>
      <c r="D20" s="108">
        <v>0</v>
      </c>
      <c r="E20" s="108">
        <f>Fev!J409</f>
        <v>198.41</v>
      </c>
      <c r="F20" s="108">
        <v>0</v>
      </c>
      <c r="G20" s="108">
        <f>Abr!J434</f>
        <v>2587.8200000000002</v>
      </c>
      <c r="H20" s="94">
        <f t="shared" si="0"/>
        <v>2786.23</v>
      </c>
      <c r="I20" s="95" t="str">
        <f t="shared" si="1"/>
        <v>-</v>
      </c>
      <c r="J20" s="108">
        <f>Mai!J435</f>
        <v>0.82</v>
      </c>
      <c r="K20" s="108">
        <v>0</v>
      </c>
      <c r="L20" s="108">
        <v>0</v>
      </c>
      <c r="M20" s="108">
        <v>0</v>
      </c>
      <c r="N20" s="97">
        <f t="shared" si="2"/>
        <v>0.82</v>
      </c>
      <c r="O20" s="137" t="str">
        <f t="shared" si="3"/>
        <v>-</v>
      </c>
      <c r="P20" s="108">
        <f>Set!J452</f>
        <v>1867.12</v>
      </c>
      <c r="Q20" s="108">
        <v>0</v>
      </c>
      <c r="R20" s="108">
        <f>Nov!J452+Nov!J456</f>
        <v>21.599999999999998</v>
      </c>
      <c r="S20" s="123">
        <f>-Dez!L461-Dez!L464</f>
        <v>59.820000000000007</v>
      </c>
      <c r="T20" s="97">
        <f t="shared" si="4"/>
        <v>1948.5399999999997</v>
      </c>
      <c r="U20" s="130" t="str">
        <f t="shared" si="5"/>
        <v>-</v>
      </c>
      <c r="V20" s="97">
        <f t="shared" si="6"/>
        <v>4735.59</v>
      </c>
      <c r="W20" s="143" t="str">
        <f t="shared" si="7"/>
        <v>-</v>
      </c>
      <c r="X20" s="99"/>
      <c r="Y20" s="99"/>
      <c r="Z20" s="99"/>
      <c r="AA20" s="99"/>
      <c r="AB20" s="99"/>
      <c r="AC20" s="99"/>
      <c r="AD20" s="99"/>
      <c r="AE20" s="100"/>
    </row>
    <row r="21" spans="1:31" x14ac:dyDescent="0.3">
      <c r="A21" s="92" t="s">
        <v>52</v>
      </c>
      <c r="B21" s="92" t="s">
        <v>53</v>
      </c>
      <c r="C21" s="101">
        <f>C22</f>
        <v>0</v>
      </c>
      <c r="D21" s="101">
        <f>D22</f>
        <v>0</v>
      </c>
      <c r="E21" s="101">
        <f>E22</f>
        <v>0</v>
      </c>
      <c r="F21" s="101">
        <f>F22</f>
        <v>0</v>
      </c>
      <c r="G21" s="101">
        <f>G22</f>
        <v>0</v>
      </c>
      <c r="H21" s="94">
        <f t="shared" si="0"/>
        <v>0</v>
      </c>
      <c r="I21" s="95" t="str">
        <f t="shared" si="1"/>
        <v>-</v>
      </c>
      <c r="J21" s="101">
        <f>J22</f>
        <v>0</v>
      </c>
      <c r="K21" s="101">
        <f>K22</f>
        <v>0</v>
      </c>
      <c r="L21" s="101">
        <f>L22</f>
        <v>0</v>
      </c>
      <c r="M21" s="101">
        <f>M22</f>
        <v>0</v>
      </c>
      <c r="N21" s="94">
        <f t="shared" si="2"/>
        <v>0</v>
      </c>
      <c r="O21" s="136" t="str">
        <f t="shared" si="3"/>
        <v>-</v>
      </c>
      <c r="P21" s="101">
        <f>P22</f>
        <v>0</v>
      </c>
      <c r="Q21" s="101">
        <f>Q22</f>
        <v>0</v>
      </c>
      <c r="R21" s="101">
        <f>R22</f>
        <v>0</v>
      </c>
      <c r="S21" s="215">
        <f>S22</f>
        <v>0</v>
      </c>
      <c r="T21" s="94">
        <f t="shared" si="4"/>
        <v>0</v>
      </c>
      <c r="U21" s="95" t="str">
        <f t="shared" si="5"/>
        <v>-</v>
      </c>
      <c r="V21" s="97">
        <f t="shared" si="6"/>
        <v>0</v>
      </c>
      <c r="W21" s="98" t="str">
        <f t="shared" si="7"/>
        <v>-</v>
      </c>
      <c r="X21" s="99"/>
      <c r="Y21" s="99"/>
      <c r="Z21" s="99"/>
      <c r="AA21" s="99"/>
      <c r="AB21" s="99"/>
      <c r="AC21" s="99"/>
      <c r="AD21" s="99"/>
      <c r="AE21" s="100"/>
    </row>
    <row r="22" spans="1:31" x14ac:dyDescent="0.3">
      <c r="A22" s="92" t="s">
        <v>54</v>
      </c>
      <c r="B22" s="92" t="s">
        <v>55</v>
      </c>
      <c r="C22" s="93">
        <v>0</v>
      </c>
      <c r="D22" s="93">
        <v>0</v>
      </c>
      <c r="E22" s="93">
        <v>0</v>
      </c>
      <c r="F22" s="93">
        <v>0</v>
      </c>
      <c r="G22" s="93">
        <v>0</v>
      </c>
      <c r="H22" s="94">
        <f t="shared" si="0"/>
        <v>0</v>
      </c>
      <c r="I22" s="95" t="str">
        <f t="shared" si="1"/>
        <v>-</v>
      </c>
      <c r="J22" s="93">
        <v>0</v>
      </c>
      <c r="K22" s="93">
        <v>0</v>
      </c>
      <c r="L22" s="93">
        <v>0</v>
      </c>
      <c r="M22" s="93">
        <v>0</v>
      </c>
      <c r="N22" s="94">
        <f t="shared" si="2"/>
        <v>0</v>
      </c>
      <c r="O22" s="136" t="str">
        <f t="shared" si="3"/>
        <v>-</v>
      </c>
      <c r="P22" s="93">
        <v>0</v>
      </c>
      <c r="Q22" s="93">
        <v>0</v>
      </c>
      <c r="R22" s="93">
        <v>0</v>
      </c>
      <c r="S22" s="122">
        <v>0</v>
      </c>
      <c r="T22" s="94">
        <f t="shared" si="4"/>
        <v>0</v>
      </c>
      <c r="U22" s="95" t="str">
        <f t="shared" si="5"/>
        <v>-</v>
      </c>
      <c r="V22" s="97">
        <f t="shared" si="6"/>
        <v>0</v>
      </c>
      <c r="W22" s="98" t="str">
        <f t="shared" si="7"/>
        <v>-</v>
      </c>
      <c r="X22" s="99"/>
      <c r="Y22" s="99"/>
      <c r="Z22" s="99"/>
      <c r="AA22" s="99"/>
      <c r="AB22" s="99"/>
      <c r="AC22" s="99"/>
      <c r="AD22" s="99"/>
      <c r="AE22" s="100"/>
    </row>
    <row r="23" spans="1:31" x14ac:dyDescent="0.3">
      <c r="A23" s="92" t="s">
        <v>56</v>
      </c>
      <c r="B23" s="92" t="s">
        <v>57</v>
      </c>
      <c r="C23" s="101">
        <f>C24+C29</f>
        <v>760500</v>
      </c>
      <c r="D23" s="101">
        <f>D24+D29</f>
        <v>0</v>
      </c>
      <c r="E23" s="101">
        <f>E24+E29</f>
        <v>0</v>
      </c>
      <c r="F23" s="101">
        <f>F24+F29</f>
        <v>0</v>
      </c>
      <c r="G23" s="101">
        <f>G24+G29</f>
        <v>0</v>
      </c>
      <c r="H23" s="94">
        <f t="shared" si="0"/>
        <v>0</v>
      </c>
      <c r="I23" s="95">
        <f t="shared" si="1"/>
        <v>0</v>
      </c>
      <c r="J23" s="101">
        <f>J24+J29</f>
        <v>0</v>
      </c>
      <c r="K23" s="101">
        <f>K24+K29</f>
        <v>0</v>
      </c>
      <c r="L23" s="101">
        <f>L24+L29</f>
        <v>0</v>
      </c>
      <c r="M23" s="101">
        <f>M24+M29</f>
        <v>0</v>
      </c>
      <c r="N23" s="94">
        <f t="shared" si="2"/>
        <v>0</v>
      </c>
      <c r="O23" s="136">
        <f t="shared" si="3"/>
        <v>0</v>
      </c>
      <c r="P23" s="101">
        <f>P24+P29</f>
        <v>479000</v>
      </c>
      <c r="Q23" s="101">
        <f>Q24+Q29</f>
        <v>0</v>
      </c>
      <c r="R23" s="101">
        <f>R24+R29</f>
        <v>0</v>
      </c>
      <c r="S23" s="215">
        <f>S24+S29</f>
        <v>21000</v>
      </c>
      <c r="T23" s="94">
        <f t="shared" si="4"/>
        <v>500000</v>
      </c>
      <c r="U23" s="95">
        <f t="shared" si="5"/>
        <v>0.65746219592373434</v>
      </c>
      <c r="V23" s="97">
        <f t="shared" si="6"/>
        <v>500000</v>
      </c>
      <c r="W23" s="98">
        <f t="shared" si="7"/>
        <v>0.65746219592373434</v>
      </c>
      <c r="X23" s="99"/>
      <c r="Y23" s="99"/>
      <c r="Z23" s="99"/>
      <c r="AA23" s="99"/>
      <c r="AB23" s="99"/>
      <c r="AC23" s="99"/>
      <c r="AD23" s="99"/>
      <c r="AE23" s="100"/>
    </row>
    <row r="24" spans="1:31" x14ac:dyDescent="0.3">
      <c r="A24" s="92" t="s">
        <v>58</v>
      </c>
      <c r="B24" s="92" t="s">
        <v>59</v>
      </c>
      <c r="C24" s="101">
        <f>SUM(C25:C28)</f>
        <v>760500</v>
      </c>
      <c r="D24" s="101">
        <f>SUM(D25:D28)</f>
        <v>0</v>
      </c>
      <c r="E24" s="101">
        <f>SUM(E25:E28)</f>
        <v>0</v>
      </c>
      <c r="F24" s="101">
        <f>SUM(F25:F28)</f>
        <v>0</v>
      </c>
      <c r="G24" s="101">
        <f>SUM(G25:G28)</f>
        <v>0</v>
      </c>
      <c r="H24" s="94">
        <f t="shared" si="0"/>
        <v>0</v>
      </c>
      <c r="I24" s="95">
        <f t="shared" si="1"/>
        <v>0</v>
      </c>
      <c r="J24" s="101">
        <f>SUM(J25:J28)</f>
        <v>0</v>
      </c>
      <c r="K24" s="101">
        <f>SUM(K25:K28)</f>
        <v>0</v>
      </c>
      <c r="L24" s="101">
        <f>SUM(L25:L28)</f>
        <v>0</v>
      </c>
      <c r="M24" s="101">
        <f>SUM(M25:M28)</f>
        <v>0</v>
      </c>
      <c r="N24" s="94">
        <f t="shared" si="2"/>
        <v>0</v>
      </c>
      <c r="O24" s="136">
        <f t="shared" si="3"/>
        <v>0</v>
      </c>
      <c r="P24" s="101">
        <f>SUM(P25:P28)</f>
        <v>479000</v>
      </c>
      <c r="Q24" s="101">
        <f>SUM(Q25:Q28)</f>
        <v>0</v>
      </c>
      <c r="R24" s="101">
        <f>SUM(R25:R28)</f>
        <v>0</v>
      </c>
      <c r="S24" s="215">
        <f>SUM(S25:S28)</f>
        <v>21000</v>
      </c>
      <c r="T24" s="94">
        <f t="shared" si="4"/>
        <v>500000</v>
      </c>
      <c r="U24" s="95">
        <f t="shared" si="5"/>
        <v>0.65746219592373434</v>
      </c>
      <c r="V24" s="97">
        <f t="shared" si="6"/>
        <v>500000</v>
      </c>
      <c r="W24" s="98">
        <f t="shared" si="7"/>
        <v>0.65746219592373434</v>
      </c>
      <c r="X24" s="99"/>
      <c r="Y24" s="99"/>
      <c r="Z24" s="99"/>
      <c r="AA24" s="99"/>
      <c r="AB24" s="99"/>
      <c r="AC24" s="99"/>
      <c r="AD24" s="99"/>
      <c r="AE24" s="100"/>
    </row>
    <row r="25" spans="1:31" ht="36" x14ac:dyDescent="0.3">
      <c r="A25" s="102" t="s">
        <v>60</v>
      </c>
      <c r="B25" s="102" t="s">
        <v>61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94">
        <f t="shared" si="0"/>
        <v>0</v>
      </c>
      <c r="I25" s="95" t="str">
        <f t="shared" si="1"/>
        <v>-</v>
      </c>
      <c r="J25" s="108">
        <v>0</v>
      </c>
      <c r="K25" s="108">
        <v>0</v>
      </c>
      <c r="L25" s="108">
        <v>0</v>
      </c>
      <c r="M25" s="108">
        <v>0</v>
      </c>
      <c r="N25" s="94">
        <f t="shared" si="2"/>
        <v>0</v>
      </c>
      <c r="O25" s="136" t="str">
        <f t="shared" si="3"/>
        <v>-</v>
      </c>
      <c r="P25" s="108">
        <v>0</v>
      </c>
      <c r="Q25" s="108">
        <v>0</v>
      </c>
      <c r="R25" s="108">
        <v>0</v>
      </c>
      <c r="S25" s="123">
        <v>0</v>
      </c>
      <c r="T25" s="94">
        <f t="shared" si="4"/>
        <v>0</v>
      </c>
      <c r="U25" s="95" t="str">
        <f t="shared" si="5"/>
        <v>-</v>
      </c>
      <c r="V25" s="97">
        <f t="shared" si="6"/>
        <v>0</v>
      </c>
      <c r="W25" s="98" t="str">
        <f t="shared" si="7"/>
        <v>-</v>
      </c>
      <c r="X25" s="99"/>
      <c r="Y25" s="99"/>
      <c r="Z25" s="99"/>
      <c r="AA25" s="99"/>
      <c r="AB25" s="99"/>
      <c r="AC25" s="99"/>
      <c r="AD25" s="99"/>
      <c r="AE25" s="100"/>
    </row>
    <row r="26" spans="1:31" x14ac:dyDescent="0.3">
      <c r="A26" s="102" t="s">
        <v>62</v>
      </c>
      <c r="B26" s="102" t="s">
        <v>63</v>
      </c>
      <c r="C26" s="108">
        <v>760500</v>
      </c>
      <c r="D26" s="108">
        <v>0</v>
      </c>
      <c r="E26" s="108">
        <v>0</v>
      </c>
      <c r="F26" s="108">
        <v>0</v>
      </c>
      <c r="G26" s="108">
        <v>0</v>
      </c>
      <c r="H26" s="94">
        <f t="shared" si="0"/>
        <v>0</v>
      </c>
      <c r="I26" s="95">
        <f t="shared" si="1"/>
        <v>0</v>
      </c>
      <c r="J26" s="108">
        <v>0</v>
      </c>
      <c r="K26" s="108">
        <v>0</v>
      </c>
      <c r="L26" s="108">
        <v>0</v>
      </c>
      <c r="M26" s="108">
        <v>0</v>
      </c>
      <c r="N26" s="94">
        <f t="shared" si="2"/>
        <v>0</v>
      </c>
      <c r="O26" s="136">
        <f t="shared" si="3"/>
        <v>0</v>
      </c>
      <c r="P26" s="108">
        <v>479000</v>
      </c>
      <c r="Q26" s="108">
        <v>0</v>
      </c>
      <c r="R26" s="108">
        <v>0</v>
      </c>
      <c r="S26" s="123">
        <v>21000</v>
      </c>
      <c r="T26" s="94">
        <f t="shared" si="4"/>
        <v>500000</v>
      </c>
      <c r="U26" s="95">
        <f t="shared" si="5"/>
        <v>0.65746219592373434</v>
      </c>
      <c r="V26" s="97">
        <f t="shared" si="6"/>
        <v>500000</v>
      </c>
      <c r="W26" s="98">
        <f t="shared" si="7"/>
        <v>0.65746219592373434</v>
      </c>
      <c r="X26" s="99"/>
      <c r="Y26" s="99"/>
      <c r="Z26" s="99"/>
      <c r="AA26" s="99"/>
      <c r="AB26" s="99"/>
      <c r="AC26" s="99"/>
      <c r="AD26" s="99"/>
      <c r="AE26" s="100"/>
    </row>
    <row r="27" spans="1:31" x14ac:dyDescent="0.3">
      <c r="A27" s="102" t="s">
        <v>64</v>
      </c>
      <c r="B27" s="102" t="s">
        <v>65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94">
        <f t="shared" si="0"/>
        <v>0</v>
      </c>
      <c r="I27" s="95" t="str">
        <f t="shared" si="1"/>
        <v>-</v>
      </c>
      <c r="J27" s="108">
        <v>0</v>
      </c>
      <c r="K27" s="108">
        <v>0</v>
      </c>
      <c r="L27" s="108">
        <v>0</v>
      </c>
      <c r="M27" s="108">
        <v>0</v>
      </c>
      <c r="N27" s="94">
        <f t="shared" si="2"/>
        <v>0</v>
      </c>
      <c r="O27" s="136" t="str">
        <f t="shared" si="3"/>
        <v>-</v>
      </c>
      <c r="P27" s="108">
        <v>0</v>
      </c>
      <c r="Q27" s="108">
        <v>0</v>
      </c>
      <c r="R27" s="108">
        <v>0</v>
      </c>
      <c r="S27" s="123">
        <v>0</v>
      </c>
      <c r="T27" s="94">
        <f t="shared" si="4"/>
        <v>0</v>
      </c>
      <c r="U27" s="95" t="str">
        <f t="shared" si="5"/>
        <v>-</v>
      </c>
      <c r="V27" s="97">
        <f t="shared" si="6"/>
        <v>0</v>
      </c>
      <c r="W27" s="98" t="str">
        <f t="shared" si="7"/>
        <v>-</v>
      </c>
      <c r="X27" s="99"/>
      <c r="Y27" s="99"/>
      <c r="Z27" s="99"/>
      <c r="AA27" s="99"/>
      <c r="AB27" s="99"/>
      <c r="AC27" s="99"/>
      <c r="AD27" s="99"/>
      <c r="AE27" s="100"/>
    </row>
    <row r="28" spans="1:31" x14ac:dyDescent="0.3">
      <c r="A28" s="102" t="s">
        <v>66</v>
      </c>
      <c r="B28" s="102" t="s">
        <v>67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94">
        <f t="shared" si="0"/>
        <v>0</v>
      </c>
      <c r="I28" s="95" t="str">
        <f t="shared" si="1"/>
        <v>-</v>
      </c>
      <c r="J28" s="108">
        <v>0</v>
      </c>
      <c r="K28" s="108">
        <v>0</v>
      </c>
      <c r="L28" s="108">
        <v>0</v>
      </c>
      <c r="M28" s="108">
        <v>0</v>
      </c>
      <c r="N28" s="94">
        <f t="shared" si="2"/>
        <v>0</v>
      </c>
      <c r="O28" s="136" t="str">
        <f t="shared" si="3"/>
        <v>-</v>
      </c>
      <c r="P28" s="108">
        <v>0</v>
      </c>
      <c r="Q28" s="108">
        <v>0</v>
      </c>
      <c r="R28" s="108">
        <v>0</v>
      </c>
      <c r="S28" s="123">
        <v>0</v>
      </c>
      <c r="T28" s="94">
        <f t="shared" si="4"/>
        <v>0</v>
      </c>
      <c r="U28" s="95" t="str">
        <f t="shared" si="5"/>
        <v>-</v>
      </c>
      <c r="V28" s="97">
        <f t="shared" si="6"/>
        <v>0</v>
      </c>
      <c r="W28" s="98" t="str">
        <f t="shared" si="7"/>
        <v>-</v>
      </c>
      <c r="X28" s="99"/>
      <c r="Y28" s="99"/>
      <c r="Z28" s="99"/>
      <c r="AA28" s="99"/>
      <c r="AB28" s="99"/>
      <c r="AC28" s="99"/>
      <c r="AD28" s="99"/>
      <c r="AE28" s="100"/>
    </row>
    <row r="29" spans="1:31" x14ac:dyDescent="0.3">
      <c r="A29" s="92" t="s">
        <v>68</v>
      </c>
      <c r="B29" s="92" t="s">
        <v>69</v>
      </c>
      <c r="C29" s="93">
        <v>0</v>
      </c>
      <c r="D29" s="93">
        <v>0</v>
      </c>
      <c r="E29" s="93">
        <v>0</v>
      </c>
      <c r="F29" s="93">
        <v>0</v>
      </c>
      <c r="G29" s="93">
        <v>0</v>
      </c>
      <c r="H29" s="94">
        <f t="shared" si="0"/>
        <v>0</v>
      </c>
      <c r="I29" s="95" t="str">
        <f t="shared" si="1"/>
        <v>-</v>
      </c>
      <c r="J29" s="93">
        <v>0</v>
      </c>
      <c r="K29" s="93">
        <v>0</v>
      </c>
      <c r="L29" s="93">
        <v>0</v>
      </c>
      <c r="M29" s="93">
        <v>0</v>
      </c>
      <c r="N29" s="94">
        <f t="shared" si="2"/>
        <v>0</v>
      </c>
      <c r="O29" s="136" t="str">
        <f t="shared" si="3"/>
        <v>-</v>
      </c>
      <c r="P29" s="93">
        <v>0</v>
      </c>
      <c r="Q29" s="93">
        <v>0</v>
      </c>
      <c r="R29" s="93">
        <v>0</v>
      </c>
      <c r="S29" s="93">
        <v>0</v>
      </c>
      <c r="T29" s="94">
        <f t="shared" si="4"/>
        <v>0</v>
      </c>
      <c r="U29" s="95" t="str">
        <f t="shared" si="5"/>
        <v>-</v>
      </c>
      <c r="V29" s="97">
        <f t="shared" si="6"/>
        <v>0</v>
      </c>
      <c r="W29" s="98" t="str">
        <f t="shared" si="7"/>
        <v>-</v>
      </c>
      <c r="X29" s="99"/>
      <c r="Y29" s="99"/>
      <c r="Z29" s="99"/>
      <c r="AA29" s="99"/>
      <c r="AB29" s="99"/>
      <c r="AC29" s="99"/>
      <c r="AD29" s="99"/>
      <c r="AE29" s="100"/>
    </row>
    <row r="30" spans="1:31" x14ac:dyDescent="0.3">
      <c r="A30" s="75"/>
      <c r="B30" s="75"/>
      <c r="C30" s="110"/>
      <c r="X30" s="99"/>
      <c r="Y30" s="99"/>
      <c r="Z30" s="99"/>
      <c r="AA30" s="99"/>
      <c r="AB30" s="99"/>
      <c r="AC30" s="99"/>
      <c r="AD30" s="99"/>
      <c r="AE30" s="100"/>
    </row>
    <row r="31" spans="1:31" x14ac:dyDescent="0.3">
      <c r="A31" s="75"/>
      <c r="B31" s="76" t="s">
        <v>70</v>
      </c>
      <c r="C31" s="111"/>
      <c r="Q31" s="112"/>
      <c r="X31" s="99"/>
      <c r="Y31" s="99"/>
      <c r="Z31" s="99"/>
      <c r="AA31" s="99"/>
      <c r="AB31" s="99"/>
      <c r="AC31" s="99"/>
      <c r="AD31" s="99"/>
      <c r="AE31" s="100"/>
    </row>
    <row r="32" spans="1:31" x14ac:dyDescent="0.3">
      <c r="A32" s="75"/>
      <c r="B32" s="76"/>
      <c r="C32" s="77"/>
      <c r="X32" s="99"/>
      <c r="Y32" s="99"/>
      <c r="Z32" s="99"/>
      <c r="AA32" s="99"/>
      <c r="AB32" s="99"/>
      <c r="AC32" s="99"/>
      <c r="AD32" s="99"/>
      <c r="AE32" s="100"/>
    </row>
    <row r="33" spans="1:31" ht="24" x14ac:dyDescent="0.3">
      <c r="A33" s="117"/>
      <c r="B33" s="117" t="s">
        <v>71</v>
      </c>
      <c r="C33" s="87" t="s">
        <v>5</v>
      </c>
      <c r="D33" s="85" t="s">
        <v>6</v>
      </c>
      <c r="E33" s="85" t="s">
        <v>7</v>
      </c>
      <c r="F33" s="86" t="s">
        <v>8</v>
      </c>
      <c r="G33" s="85" t="s">
        <v>9</v>
      </c>
      <c r="H33" s="87" t="s">
        <v>10</v>
      </c>
      <c r="I33" s="88" t="s">
        <v>11</v>
      </c>
      <c r="J33" s="85" t="s">
        <v>12</v>
      </c>
      <c r="K33" s="86" t="s">
        <v>13</v>
      </c>
      <c r="L33" s="86" t="s">
        <v>14</v>
      </c>
      <c r="M33" s="89" t="s">
        <v>15</v>
      </c>
      <c r="N33" s="87" t="s">
        <v>16</v>
      </c>
      <c r="O33" s="135" t="s">
        <v>17</v>
      </c>
      <c r="P33" s="86" t="s">
        <v>18</v>
      </c>
      <c r="Q33" s="86" t="s">
        <v>19</v>
      </c>
      <c r="R33" s="86" t="s">
        <v>20</v>
      </c>
      <c r="S33" s="86" t="s">
        <v>21</v>
      </c>
      <c r="T33" s="87" t="s">
        <v>1034</v>
      </c>
      <c r="U33" s="90" t="s">
        <v>1035</v>
      </c>
      <c r="V33" s="87" t="s">
        <v>22</v>
      </c>
      <c r="W33" s="91" t="s">
        <v>23</v>
      </c>
      <c r="X33" s="99"/>
      <c r="Y33" s="99"/>
      <c r="Z33" s="99"/>
      <c r="AA33" s="99"/>
      <c r="AB33" s="99"/>
      <c r="AC33" s="99"/>
      <c r="AD33" s="99"/>
      <c r="AE33" s="100"/>
    </row>
    <row r="34" spans="1:31" x14ac:dyDescent="0.3">
      <c r="A34" s="92" t="s">
        <v>72</v>
      </c>
      <c r="B34" s="92" t="s">
        <v>73</v>
      </c>
      <c r="C34" s="101">
        <f>C35+C36+C41</f>
        <v>107700889.79000001</v>
      </c>
      <c r="D34" s="101">
        <f>D35+D36+D41</f>
        <v>4918151.8899999997</v>
      </c>
      <c r="E34" s="101">
        <f>E35+E36+E41</f>
        <v>6192418.6499999994</v>
      </c>
      <c r="F34" s="101">
        <f>F35+F36+F41</f>
        <v>6552367.6100000003</v>
      </c>
      <c r="G34" s="101">
        <f>G35+G36+G41</f>
        <v>5891746.1100000013</v>
      </c>
      <c r="H34" s="94">
        <f>SUM(D34:G34)</f>
        <v>23554684.259999998</v>
      </c>
      <c r="I34" s="95">
        <f>IF(C34=0,"-",H34/C34)</f>
        <v>0.21870463935746465</v>
      </c>
      <c r="J34" s="101">
        <f>J35+J36+J41</f>
        <v>6994828.0700000003</v>
      </c>
      <c r="K34" s="101">
        <f>K35+K36+K41</f>
        <v>6105506.2300000004</v>
      </c>
      <c r="L34" s="101">
        <f>L35+L36+L41</f>
        <v>5363337.6099999994</v>
      </c>
      <c r="M34" s="101">
        <f>M35+M36+M41</f>
        <v>5515594.5499999998</v>
      </c>
      <c r="N34" s="94">
        <f t="shared" ref="N34:N45" si="8">SUM(J34:M34)</f>
        <v>23979266.460000001</v>
      </c>
      <c r="O34" s="136">
        <f t="shared" ref="O34:O45" si="9">IF(C34=0,"-",N34/C34)</f>
        <v>0.22264687419719412</v>
      </c>
      <c r="P34" s="101">
        <f>P35+P36+P41</f>
        <v>5727909.96</v>
      </c>
      <c r="Q34" s="101">
        <f>Q35+Q36+Q41</f>
        <v>6114511.9999999991</v>
      </c>
      <c r="R34" s="101">
        <f>R35+R36+R41</f>
        <v>5930841.7400000002</v>
      </c>
      <c r="S34" s="101">
        <f>S35+S36+S41</f>
        <v>8640975.8800000008</v>
      </c>
      <c r="T34" s="94">
        <f>SUM(P34:S34)</f>
        <v>26414239.579999998</v>
      </c>
      <c r="U34" s="95">
        <f>IF(C34=0,"-",T34/C34)</f>
        <v>0.24525553717804616</v>
      </c>
      <c r="V34" s="97">
        <f>H34+N34+T34</f>
        <v>73948190.299999997</v>
      </c>
      <c r="W34" s="98">
        <f>IF(C34=0,"-",V34/C34)</f>
        <v>0.68660705073270489</v>
      </c>
      <c r="X34" s="99"/>
      <c r="Y34" s="99"/>
      <c r="Z34" s="99"/>
      <c r="AA34" s="99"/>
      <c r="AB34" s="99"/>
      <c r="AC34" s="99"/>
      <c r="AD34" s="99"/>
      <c r="AE34" s="100"/>
    </row>
    <row r="35" spans="1:31" ht="13.8" x14ac:dyDescent="0.3">
      <c r="A35" s="92" t="s">
        <v>74</v>
      </c>
      <c r="B35" s="92" t="s">
        <v>75</v>
      </c>
      <c r="C35" s="221">
        <v>103147389.79000001</v>
      </c>
      <c r="D35" s="101">
        <f>D146+Jan!J375</f>
        <v>4544187.1500000004</v>
      </c>
      <c r="E35" s="101">
        <f>E146+Fev!J395</f>
        <v>5764992.7599999998</v>
      </c>
      <c r="F35" s="101">
        <f>F146+Mar!J414</f>
        <v>6048358.4900000002</v>
      </c>
      <c r="G35" s="101">
        <f>G146+Abr!J421</f>
        <v>5522277.8000000007</v>
      </c>
      <c r="H35" s="94">
        <f t="shared" ref="H35:H45" si="10">SUM(D35:G35)</f>
        <v>21879816.200000003</v>
      </c>
      <c r="I35" s="95">
        <f t="shared" ref="I35:I45" si="11">IF(C35=0,"-",H35/C35)</f>
        <v>0.21212186022880067</v>
      </c>
      <c r="J35" s="101">
        <f>J146+Mai!J422</f>
        <v>6144645.2300000004</v>
      </c>
      <c r="K35" s="101">
        <f>K146+Jun!J427</f>
        <v>5615434.2000000002</v>
      </c>
      <c r="L35" s="101">
        <f>L146+Jul!J435</f>
        <v>4888962.46</v>
      </c>
      <c r="M35" s="101">
        <f>Ago!J432+M146</f>
        <v>4994799.83</v>
      </c>
      <c r="N35" s="94">
        <f t="shared" si="8"/>
        <v>21643841.719999999</v>
      </c>
      <c r="O35" s="136">
        <f t="shared" si="9"/>
        <v>0.20983411954548886</v>
      </c>
      <c r="P35" s="101">
        <f>Set!J439+P146</f>
        <v>5244491.5</v>
      </c>
      <c r="Q35" s="101">
        <f>Out!J438+Q146</f>
        <v>5575809.6499999994</v>
      </c>
      <c r="R35" s="101">
        <f>Nov!J443+R146</f>
        <v>5284402.24</v>
      </c>
      <c r="S35" s="101">
        <f>Dez!J452+S146</f>
        <v>8199836.7400000002</v>
      </c>
      <c r="T35" s="94">
        <f t="shared" ref="T35:T45" si="12">SUM(P35:S35)</f>
        <v>24304540.129999999</v>
      </c>
      <c r="U35" s="95">
        <f t="shared" ref="U35:U45" si="13">IF(C35=0,"-",T35/C35)</f>
        <v>0.23562923094304311</v>
      </c>
      <c r="V35" s="97">
        <f t="shared" ref="V35:V45" si="14">H35+N35+T35</f>
        <v>67828198.049999997</v>
      </c>
      <c r="W35" s="98">
        <f t="shared" ref="W35:W45" si="15">IF(C35=0,"-",V35/C35)</f>
        <v>0.65758521071733267</v>
      </c>
      <c r="X35" s="99"/>
      <c r="Y35" s="99"/>
      <c r="Z35" s="99"/>
      <c r="AA35" s="99"/>
      <c r="AB35" s="99"/>
      <c r="AC35" s="99"/>
      <c r="AD35" s="99"/>
      <c r="AE35" s="100"/>
    </row>
    <row r="36" spans="1:31" x14ac:dyDescent="0.3">
      <c r="A36" s="92" t="s">
        <v>76</v>
      </c>
      <c r="B36" s="92" t="s">
        <v>77</v>
      </c>
      <c r="C36" s="101">
        <f>SUM(C37:C40)</f>
        <v>1117500</v>
      </c>
      <c r="D36" s="101">
        <f>SUM(D37:D40)</f>
        <v>6446.93</v>
      </c>
      <c r="E36" s="101">
        <f>SUM(E37:E40)</f>
        <v>90973.46</v>
      </c>
      <c r="F36" s="101">
        <f>SUM(F37:F40)</f>
        <v>52364.609999999993</v>
      </c>
      <c r="G36" s="101">
        <f>SUM(G37:G40)</f>
        <v>8328.73</v>
      </c>
      <c r="H36" s="94">
        <f t="shared" si="10"/>
        <v>158113.73000000001</v>
      </c>
      <c r="I36" s="95">
        <f t="shared" si="11"/>
        <v>0.14148879642058165</v>
      </c>
      <c r="J36" s="101">
        <f>SUM(J37:J40)</f>
        <v>36558.53</v>
      </c>
      <c r="K36" s="101">
        <f>SUM(K37:K40)</f>
        <v>44945.88</v>
      </c>
      <c r="L36" s="101">
        <f>SUM(L37:L40)</f>
        <v>19703.8</v>
      </c>
      <c r="M36" s="101">
        <f>SUM(M37:M40)</f>
        <v>15673.640000000001</v>
      </c>
      <c r="N36" s="94">
        <f t="shared" si="8"/>
        <v>116881.85</v>
      </c>
      <c r="O36" s="136">
        <f t="shared" si="9"/>
        <v>0.10459225950782998</v>
      </c>
      <c r="P36" s="101">
        <f>SUM(P37:P40)</f>
        <v>29549.72</v>
      </c>
      <c r="Q36" s="101">
        <f>SUM(Q37:Q40)</f>
        <v>55170.590000000004</v>
      </c>
      <c r="R36" s="101">
        <f>SUM(R37:R40)</f>
        <v>86817.49</v>
      </c>
      <c r="S36" s="101">
        <f>SUM(S37:S40)</f>
        <v>5771.57</v>
      </c>
      <c r="T36" s="94">
        <f t="shared" si="12"/>
        <v>177309.37</v>
      </c>
      <c r="U36" s="95">
        <f t="shared" si="13"/>
        <v>0.1586661029082774</v>
      </c>
      <c r="V36" s="97">
        <f t="shared" si="14"/>
        <v>452304.95</v>
      </c>
      <c r="W36" s="98">
        <f t="shared" si="15"/>
        <v>0.40474715883668905</v>
      </c>
      <c r="X36" s="99"/>
      <c r="Y36" s="99"/>
      <c r="Z36" s="99"/>
      <c r="AA36" s="99"/>
      <c r="AB36" s="99"/>
      <c r="AC36" s="99"/>
      <c r="AD36" s="99"/>
      <c r="AE36" s="100"/>
    </row>
    <row r="37" spans="1:31" ht="36" x14ac:dyDescent="0.3">
      <c r="A37" s="102" t="s">
        <v>78</v>
      </c>
      <c r="B37" s="102" t="s">
        <v>61</v>
      </c>
      <c r="C37" s="108">
        <v>0</v>
      </c>
      <c r="D37" s="108">
        <v>0</v>
      </c>
      <c r="E37" s="108">
        <v>0</v>
      </c>
      <c r="F37" s="108">
        <v>0</v>
      </c>
      <c r="G37" s="108">
        <v>0</v>
      </c>
      <c r="H37" s="94">
        <f t="shared" si="10"/>
        <v>0</v>
      </c>
      <c r="I37" s="95" t="str">
        <f t="shared" si="11"/>
        <v>-</v>
      </c>
      <c r="J37" s="108">
        <v>0</v>
      </c>
      <c r="K37" s="108">
        <v>0</v>
      </c>
      <c r="L37" s="108">
        <v>0</v>
      </c>
      <c r="M37" s="108">
        <v>0</v>
      </c>
      <c r="N37" s="97">
        <f t="shared" si="8"/>
        <v>0</v>
      </c>
      <c r="O37" s="137" t="str">
        <f t="shared" si="9"/>
        <v>-</v>
      </c>
      <c r="P37" s="108">
        <v>0</v>
      </c>
      <c r="Q37" s="108">
        <v>0</v>
      </c>
      <c r="R37" s="108">
        <v>0</v>
      </c>
      <c r="S37" s="108">
        <v>0</v>
      </c>
      <c r="T37" s="97">
        <f t="shared" si="12"/>
        <v>0</v>
      </c>
      <c r="U37" s="130" t="str">
        <f t="shared" si="13"/>
        <v>-</v>
      </c>
      <c r="V37" s="97">
        <f t="shared" si="14"/>
        <v>0</v>
      </c>
      <c r="W37" s="143" t="str">
        <f t="shared" si="15"/>
        <v>-</v>
      </c>
      <c r="X37" s="99"/>
      <c r="Y37" s="99"/>
      <c r="Z37" s="99"/>
      <c r="AA37" s="99"/>
      <c r="AB37" s="99"/>
      <c r="AC37" s="99"/>
      <c r="AD37" s="99"/>
      <c r="AE37" s="100"/>
    </row>
    <row r="38" spans="1:31" x14ac:dyDescent="0.3">
      <c r="A38" s="102" t="s">
        <v>79</v>
      </c>
      <c r="B38" s="102" t="s">
        <v>63</v>
      </c>
      <c r="C38" s="113">
        <v>760500</v>
      </c>
      <c r="D38" s="108">
        <v>0</v>
      </c>
      <c r="E38" s="108">
        <v>0</v>
      </c>
      <c r="F38" s="108">
        <v>0</v>
      </c>
      <c r="G38" s="108">
        <v>0</v>
      </c>
      <c r="H38" s="94">
        <f t="shared" si="10"/>
        <v>0</v>
      </c>
      <c r="I38" s="95">
        <f t="shared" si="11"/>
        <v>0</v>
      </c>
      <c r="J38" s="108">
        <v>0</v>
      </c>
      <c r="K38" s="108">
        <v>0</v>
      </c>
      <c r="L38" s="108">
        <v>0</v>
      </c>
      <c r="M38" s="108">
        <v>0</v>
      </c>
      <c r="N38" s="97">
        <f t="shared" si="8"/>
        <v>0</v>
      </c>
      <c r="O38" s="137">
        <f t="shared" si="9"/>
        <v>0</v>
      </c>
      <c r="P38" s="108">
        <v>0</v>
      </c>
      <c r="Q38" s="108">
        <v>0</v>
      </c>
      <c r="R38" s="108">
        <v>0</v>
      </c>
      <c r="S38" s="108">
        <v>0</v>
      </c>
      <c r="T38" s="97">
        <f t="shared" si="12"/>
        <v>0</v>
      </c>
      <c r="U38" s="130">
        <f t="shared" si="13"/>
        <v>0</v>
      </c>
      <c r="V38" s="97">
        <f t="shared" si="14"/>
        <v>0</v>
      </c>
      <c r="W38" s="143">
        <f t="shared" si="15"/>
        <v>0</v>
      </c>
      <c r="X38" s="99"/>
      <c r="Y38" s="99"/>
      <c r="Z38" s="99"/>
      <c r="AA38" s="99"/>
      <c r="AB38" s="99"/>
      <c r="AC38" s="99"/>
      <c r="AD38" s="99"/>
      <c r="AE38" s="100"/>
    </row>
    <row r="39" spans="1:31" x14ac:dyDescent="0.3">
      <c r="A39" s="102" t="s">
        <v>80</v>
      </c>
      <c r="B39" s="102" t="s">
        <v>81</v>
      </c>
      <c r="C39" s="113">
        <v>7000</v>
      </c>
      <c r="D39" s="113">
        <f>Jan!J389</f>
        <v>940.6</v>
      </c>
      <c r="E39" s="113">
        <v>0</v>
      </c>
      <c r="F39" s="113">
        <f>Mar!J431</f>
        <v>858.27</v>
      </c>
      <c r="G39" s="113">
        <v>0</v>
      </c>
      <c r="H39" s="94">
        <f t="shared" si="10"/>
        <v>1798.87</v>
      </c>
      <c r="I39" s="95">
        <f t="shared" si="11"/>
        <v>0.25698142857142858</v>
      </c>
      <c r="J39" s="113">
        <f>Mai!J443</f>
        <v>952.19</v>
      </c>
      <c r="K39" s="113">
        <v>0</v>
      </c>
      <c r="L39" s="113">
        <f>Jul!J456</f>
        <v>1174.94</v>
      </c>
      <c r="M39" s="113">
        <f>Ago!J453</f>
        <v>1174.94</v>
      </c>
      <c r="N39" s="97">
        <f>SUM(J39:M39)</f>
        <v>3302.07</v>
      </c>
      <c r="O39" s="137">
        <f t="shared" si="9"/>
        <v>0.47172428571428576</v>
      </c>
      <c r="P39" s="113">
        <f>Set!J458</f>
        <v>778.41</v>
      </c>
      <c r="Q39" s="113">
        <f>Out!J459</f>
        <v>1618.29</v>
      </c>
      <c r="R39" s="113">
        <f>Nov!J464</f>
        <v>2349.88</v>
      </c>
      <c r="S39" s="113">
        <f>-Dez!L472</f>
        <v>173.42</v>
      </c>
      <c r="T39" s="97">
        <f t="shared" si="12"/>
        <v>4920</v>
      </c>
      <c r="U39" s="130">
        <f t="shared" si="13"/>
        <v>0.70285714285714285</v>
      </c>
      <c r="V39" s="97">
        <f t="shared" si="14"/>
        <v>10020.94</v>
      </c>
      <c r="W39" s="143">
        <f t="shared" si="15"/>
        <v>1.4315628571428571</v>
      </c>
      <c r="X39" s="99"/>
      <c r="Y39" s="99"/>
      <c r="Z39" s="99"/>
      <c r="AA39" s="99"/>
      <c r="AB39" s="99"/>
      <c r="AC39" s="99"/>
      <c r="AD39" s="99"/>
      <c r="AE39" s="100"/>
    </row>
    <row r="40" spans="1:31" x14ac:dyDescent="0.3">
      <c r="A40" s="102" t="s">
        <v>82</v>
      </c>
      <c r="B40" s="102" t="s">
        <v>67</v>
      </c>
      <c r="C40" s="113">
        <v>350000</v>
      </c>
      <c r="D40" s="113">
        <f>Jan!J380</f>
        <v>5506.33</v>
      </c>
      <c r="E40" s="113">
        <f>Fev!J399</f>
        <v>90973.46</v>
      </c>
      <c r="F40" s="113">
        <f>Mar!J418</f>
        <v>51506.34</v>
      </c>
      <c r="G40" s="113">
        <f>Abr!J425</f>
        <v>8328.73</v>
      </c>
      <c r="H40" s="94">
        <f t="shared" si="10"/>
        <v>156314.86000000002</v>
      </c>
      <c r="I40" s="95">
        <f t="shared" si="11"/>
        <v>0.44661388571428573</v>
      </c>
      <c r="J40" s="113">
        <f>Mai!J426</f>
        <v>35606.339999999997</v>
      </c>
      <c r="K40" s="113">
        <f>Jun!J431-Jun!I431</f>
        <v>44945.88</v>
      </c>
      <c r="L40" s="113">
        <f>Jul!J439</f>
        <v>18528.86</v>
      </c>
      <c r="M40" s="113">
        <f>Ago!J436</f>
        <v>14498.7</v>
      </c>
      <c r="N40" s="97">
        <f>SUM(J40:M40)</f>
        <v>113579.78</v>
      </c>
      <c r="O40" s="137">
        <f t="shared" si="9"/>
        <v>0.32451365714285713</v>
      </c>
      <c r="P40" s="113">
        <f>Set!J443</f>
        <v>28771.31</v>
      </c>
      <c r="Q40" s="113">
        <f>Out!J442</f>
        <v>53552.3</v>
      </c>
      <c r="R40" s="113">
        <f>Nov!J447</f>
        <v>84467.61</v>
      </c>
      <c r="S40" s="113">
        <f>-Dez!L455</f>
        <v>5598.15</v>
      </c>
      <c r="T40" s="97">
        <f t="shared" si="12"/>
        <v>172389.37</v>
      </c>
      <c r="U40" s="130">
        <f t="shared" si="13"/>
        <v>0.49254105714285712</v>
      </c>
      <c r="V40" s="97">
        <f t="shared" si="14"/>
        <v>442284.01</v>
      </c>
      <c r="W40" s="143">
        <f t="shared" si="15"/>
        <v>1.2636685999999999</v>
      </c>
      <c r="X40" s="99"/>
      <c r="Y40" s="99"/>
      <c r="Z40" s="99"/>
      <c r="AA40" s="99"/>
      <c r="AB40" s="99"/>
      <c r="AC40" s="99"/>
      <c r="AD40" s="99"/>
      <c r="AE40" s="100"/>
    </row>
    <row r="41" spans="1:31" x14ac:dyDescent="0.3">
      <c r="A41" s="92" t="s">
        <v>83</v>
      </c>
      <c r="B41" s="92" t="s">
        <v>84</v>
      </c>
      <c r="C41" s="101">
        <f>SUM(C42:C43)</f>
        <v>3436000.0000000005</v>
      </c>
      <c r="D41" s="101">
        <f>SUM(D42:D43)</f>
        <v>367517.81</v>
      </c>
      <c r="E41" s="101">
        <f>SUM(E42:E43)</f>
        <v>336452.43</v>
      </c>
      <c r="F41" s="101">
        <f>SUM(F42:F43)</f>
        <v>451644.51</v>
      </c>
      <c r="G41" s="101">
        <f>SUM(G42:G43)</f>
        <v>361139.57999999996</v>
      </c>
      <c r="H41" s="94">
        <f t="shared" si="10"/>
        <v>1516754.33</v>
      </c>
      <c r="I41" s="95">
        <f t="shared" si="11"/>
        <v>0.44143024738067516</v>
      </c>
      <c r="J41" s="101">
        <f>SUM(J42:J43)</f>
        <v>813624.31</v>
      </c>
      <c r="K41" s="101">
        <f>SUM(K42:K43)</f>
        <v>445126.15</v>
      </c>
      <c r="L41" s="101">
        <f>SUM(L42:L43)</f>
        <v>454671.35</v>
      </c>
      <c r="M41" s="101">
        <f>SUM(M42:M43)</f>
        <v>505121.07999999996</v>
      </c>
      <c r="N41" s="94">
        <f>SUM(J41:M41)</f>
        <v>2218542.89</v>
      </c>
      <c r="O41" s="136">
        <f t="shared" si="9"/>
        <v>0.64567604481955754</v>
      </c>
      <c r="P41" s="101">
        <f>SUM(P42:P43)</f>
        <v>453868.74</v>
      </c>
      <c r="Q41" s="101">
        <f>SUM(Q42:Q43)</f>
        <v>483531.76</v>
      </c>
      <c r="R41" s="101">
        <f>SUM(R42:R43)</f>
        <v>559622.01</v>
      </c>
      <c r="S41" s="101">
        <f>SUM(S42:S43)</f>
        <v>435367.57</v>
      </c>
      <c r="T41" s="94">
        <f t="shared" si="12"/>
        <v>1932390.08</v>
      </c>
      <c r="U41" s="95">
        <f t="shared" si="13"/>
        <v>0.56239525029103599</v>
      </c>
      <c r="V41" s="97">
        <f t="shared" si="14"/>
        <v>5667687.3000000007</v>
      </c>
      <c r="W41" s="98">
        <f t="shared" si="15"/>
        <v>1.6495015424912689</v>
      </c>
      <c r="X41" s="99"/>
      <c r="Y41" s="99"/>
      <c r="Z41" s="99"/>
      <c r="AA41" s="99"/>
      <c r="AB41" s="99"/>
      <c r="AC41" s="99"/>
      <c r="AD41" s="99"/>
      <c r="AE41" s="100"/>
    </row>
    <row r="42" spans="1:31" x14ac:dyDescent="0.3">
      <c r="A42" s="102" t="s">
        <v>85</v>
      </c>
      <c r="B42" s="102" t="s">
        <v>86</v>
      </c>
      <c r="C42" s="222">
        <v>3436000.0000000005</v>
      </c>
      <c r="D42" s="113">
        <f>Jan!J384</f>
        <v>367464.02</v>
      </c>
      <c r="E42" s="113">
        <f>Fev!J404</f>
        <v>335864.22</v>
      </c>
      <c r="F42" s="113">
        <f>Mar!J422</f>
        <v>451568.53</v>
      </c>
      <c r="G42" s="113">
        <f>Abr!J429</f>
        <v>356378.86</v>
      </c>
      <c r="H42" s="94">
        <f t="shared" si="10"/>
        <v>1511275.63</v>
      </c>
      <c r="I42" s="95">
        <f t="shared" si="11"/>
        <v>0.43983574796274727</v>
      </c>
      <c r="J42" s="113">
        <f>Mai!J430</f>
        <v>454425.3</v>
      </c>
      <c r="K42" s="113">
        <f>Jun!J435</f>
        <v>444834.58</v>
      </c>
      <c r="L42" s="113">
        <f>Jul!J443</f>
        <v>454616.62</v>
      </c>
      <c r="M42" s="113">
        <f>Ago!J440</f>
        <v>505008.79</v>
      </c>
      <c r="N42" s="97">
        <f>SUM(J42:M42)</f>
        <v>1858885.29</v>
      </c>
      <c r="O42" s="137">
        <f t="shared" si="9"/>
        <v>0.54100270372526182</v>
      </c>
      <c r="P42" s="113">
        <f>Set!J447</f>
        <v>451975.54</v>
      </c>
      <c r="Q42" s="113">
        <f>Out!J446</f>
        <v>483478.39</v>
      </c>
      <c r="R42" s="113">
        <f>Nov!J451</f>
        <v>464504.25</v>
      </c>
      <c r="S42" s="113">
        <f>-Dez!L460</f>
        <v>435307.75</v>
      </c>
      <c r="T42" s="97">
        <f t="shared" si="12"/>
        <v>1835265.93</v>
      </c>
      <c r="U42" s="130">
        <f t="shared" si="13"/>
        <v>0.53412861757857966</v>
      </c>
      <c r="V42" s="97">
        <f t="shared" si="14"/>
        <v>5205426.8499999996</v>
      </c>
      <c r="W42" s="143">
        <f t="shared" si="15"/>
        <v>1.5149670692665886</v>
      </c>
      <c r="X42" s="99"/>
      <c r="Y42" s="99"/>
      <c r="Z42" s="99"/>
      <c r="AA42" s="99"/>
      <c r="AB42" s="99"/>
      <c r="AC42" s="99"/>
      <c r="AD42" s="99"/>
      <c r="AE42" s="100"/>
    </row>
    <row r="43" spans="1:31" x14ac:dyDescent="0.3">
      <c r="A43" s="102" t="s">
        <v>87</v>
      </c>
      <c r="B43" s="102" t="s">
        <v>51</v>
      </c>
      <c r="C43" s="93">
        <v>0</v>
      </c>
      <c r="D43" s="108">
        <f>Jan!J385</f>
        <v>53.79</v>
      </c>
      <c r="E43" s="108">
        <f>Fev!J405+Fev!J409</f>
        <v>588.21</v>
      </c>
      <c r="F43" s="108">
        <f>Mar!J423</f>
        <v>75.98</v>
      </c>
      <c r="G43" s="108">
        <f>Abr!J430+Abr!J434</f>
        <v>4760.72</v>
      </c>
      <c r="H43" s="94">
        <f t="shared" si="10"/>
        <v>5478.7000000000007</v>
      </c>
      <c r="I43" s="95" t="str">
        <f t="shared" si="11"/>
        <v>-</v>
      </c>
      <c r="J43" s="108">
        <f>Mai!J431+Mai!J435+Mai!J439</f>
        <v>359199.01</v>
      </c>
      <c r="K43" s="108">
        <f>Jun!J436</f>
        <v>291.57</v>
      </c>
      <c r="L43" s="108">
        <f>Jul!J444</f>
        <v>54.73</v>
      </c>
      <c r="M43" s="108">
        <f>Ago!J441</f>
        <v>112.29</v>
      </c>
      <c r="N43" s="97">
        <f>SUM(J43:M43)</f>
        <v>359657.6</v>
      </c>
      <c r="O43" s="137" t="str">
        <f t="shared" si="9"/>
        <v>-</v>
      </c>
      <c r="P43" s="108">
        <f>Set!J448+Set!J452</f>
        <v>1893.1999999999998</v>
      </c>
      <c r="Q43" s="113">
        <f>Out!J447</f>
        <v>53.37</v>
      </c>
      <c r="R43" s="108">
        <f>Nov!J452+Nov!J460+Nov!J456</f>
        <v>95117.759999999995</v>
      </c>
      <c r="S43" s="108">
        <f>-Dez!L461-Dez!L464</f>
        <v>59.820000000000007</v>
      </c>
      <c r="T43" s="97">
        <f t="shared" si="12"/>
        <v>97124.15</v>
      </c>
      <c r="U43" s="130" t="str">
        <f t="shared" si="13"/>
        <v>-</v>
      </c>
      <c r="V43" s="97">
        <f t="shared" si="14"/>
        <v>462260.44999999995</v>
      </c>
      <c r="W43" s="143" t="str">
        <f t="shared" si="15"/>
        <v>-</v>
      </c>
      <c r="X43" s="99"/>
      <c r="Y43" s="99"/>
      <c r="Z43" s="99"/>
      <c r="AA43" s="99"/>
      <c r="AB43" s="99"/>
      <c r="AC43" s="99"/>
      <c r="AD43" s="99"/>
      <c r="AE43" s="100"/>
    </row>
    <row r="44" spans="1:31" ht="24" x14ac:dyDescent="0.3">
      <c r="A44" s="92" t="s">
        <v>88</v>
      </c>
      <c r="B44" s="92" t="s">
        <v>89</v>
      </c>
      <c r="C44" s="101">
        <f>C45</f>
        <v>0</v>
      </c>
      <c r="D44" s="101">
        <f>D45</f>
        <v>0</v>
      </c>
      <c r="E44" s="101">
        <f>E45</f>
        <v>0</v>
      </c>
      <c r="F44" s="101">
        <f>F45</f>
        <v>0</v>
      </c>
      <c r="G44" s="101">
        <f>G45</f>
        <v>0</v>
      </c>
      <c r="H44" s="94">
        <f t="shared" si="10"/>
        <v>0</v>
      </c>
      <c r="I44" s="95" t="str">
        <f t="shared" si="11"/>
        <v>-</v>
      </c>
      <c r="J44" s="101">
        <f>J45</f>
        <v>0</v>
      </c>
      <c r="K44" s="101">
        <f>K45</f>
        <v>0</v>
      </c>
      <c r="L44" s="101">
        <f>L45</f>
        <v>0</v>
      </c>
      <c r="M44" s="101">
        <f>M45</f>
        <v>0</v>
      </c>
      <c r="N44" s="94">
        <f t="shared" si="8"/>
        <v>0</v>
      </c>
      <c r="O44" s="136" t="str">
        <f t="shared" si="9"/>
        <v>-</v>
      </c>
      <c r="P44" s="101">
        <f>P45</f>
        <v>0</v>
      </c>
      <c r="Q44" s="101">
        <f>Q45</f>
        <v>0</v>
      </c>
      <c r="R44" s="101">
        <f>R45</f>
        <v>0</v>
      </c>
      <c r="S44" s="101">
        <f>S45</f>
        <v>0</v>
      </c>
      <c r="T44" s="94">
        <f t="shared" si="12"/>
        <v>0</v>
      </c>
      <c r="U44" s="95" t="str">
        <f t="shared" si="13"/>
        <v>-</v>
      </c>
      <c r="V44" s="97">
        <f t="shared" si="14"/>
        <v>0</v>
      </c>
      <c r="W44" s="98" t="str">
        <f t="shared" si="15"/>
        <v>-</v>
      </c>
      <c r="X44" s="99"/>
      <c r="Y44" s="99"/>
      <c r="Z44" s="99"/>
      <c r="AA44" s="99"/>
      <c r="AB44" s="99"/>
      <c r="AC44" s="99"/>
      <c r="AD44" s="99"/>
      <c r="AE44" s="100"/>
    </row>
    <row r="45" spans="1:31" x14ac:dyDescent="0.3">
      <c r="A45" s="92" t="s">
        <v>90</v>
      </c>
      <c r="B45" s="92" t="s">
        <v>91</v>
      </c>
      <c r="C45" s="93">
        <v>0</v>
      </c>
      <c r="D45" s="93">
        <v>0</v>
      </c>
      <c r="E45" s="93">
        <v>0</v>
      </c>
      <c r="F45" s="93">
        <v>0</v>
      </c>
      <c r="G45" s="93">
        <v>0</v>
      </c>
      <c r="H45" s="94">
        <f t="shared" si="10"/>
        <v>0</v>
      </c>
      <c r="I45" s="95" t="str">
        <f t="shared" si="11"/>
        <v>-</v>
      </c>
      <c r="J45" s="93">
        <v>0</v>
      </c>
      <c r="K45" s="93">
        <v>0</v>
      </c>
      <c r="L45" s="93">
        <v>0</v>
      </c>
      <c r="M45" s="93">
        <v>0</v>
      </c>
      <c r="N45" s="94">
        <f t="shared" si="8"/>
        <v>0</v>
      </c>
      <c r="O45" s="136" t="str">
        <f t="shared" si="9"/>
        <v>-</v>
      </c>
      <c r="P45" s="93">
        <v>0</v>
      </c>
      <c r="Q45" s="93">
        <v>0</v>
      </c>
      <c r="R45" s="93">
        <v>0</v>
      </c>
      <c r="S45" s="93">
        <v>0</v>
      </c>
      <c r="T45" s="94">
        <f t="shared" si="12"/>
        <v>0</v>
      </c>
      <c r="U45" s="95" t="str">
        <f t="shared" si="13"/>
        <v>-</v>
      </c>
      <c r="V45" s="97">
        <f t="shared" si="14"/>
        <v>0</v>
      </c>
      <c r="W45" s="98" t="str">
        <f t="shared" si="15"/>
        <v>-</v>
      </c>
      <c r="X45" s="99"/>
      <c r="Y45" s="99"/>
      <c r="Z45" s="99"/>
      <c r="AA45" s="99"/>
      <c r="AB45" s="99"/>
      <c r="AC45" s="99"/>
      <c r="AD45" s="99"/>
      <c r="AE45" s="100"/>
    </row>
    <row r="46" spans="1:31" x14ac:dyDescent="0.3">
      <c r="A46" s="75"/>
      <c r="B46" s="75"/>
      <c r="C46" s="110"/>
      <c r="Q46" s="112"/>
      <c r="X46" s="99"/>
      <c r="Y46" s="99"/>
      <c r="Z46" s="99"/>
      <c r="AA46" s="99"/>
      <c r="AB46" s="99"/>
      <c r="AC46" s="99"/>
      <c r="AD46" s="99"/>
      <c r="AE46" s="100"/>
    </row>
    <row r="47" spans="1:31" ht="24" x14ac:dyDescent="0.3">
      <c r="A47" s="117"/>
      <c r="B47" s="117" t="s">
        <v>92</v>
      </c>
      <c r="C47" s="124" t="s">
        <v>5</v>
      </c>
      <c r="D47" s="124" t="s">
        <v>6</v>
      </c>
      <c r="E47" s="124" t="s">
        <v>7</v>
      </c>
      <c r="F47" s="125" t="s">
        <v>8</v>
      </c>
      <c r="G47" s="124" t="s">
        <v>9</v>
      </c>
      <c r="H47" s="124" t="s">
        <v>10</v>
      </c>
      <c r="I47" s="126" t="s">
        <v>11</v>
      </c>
      <c r="J47" s="124" t="s">
        <v>12</v>
      </c>
      <c r="K47" s="125" t="s">
        <v>13</v>
      </c>
      <c r="L47" s="125" t="s">
        <v>14</v>
      </c>
      <c r="M47" s="125" t="s">
        <v>15</v>
      </c>
      <c r="N47" s="124" t="s">
        <v>16</v>
      </c>
      <c r="O47" s="135" t="s">
        <v>17</v>
      </c>
      <c r="P47" s="86" t="s">
        <v>18</v>
      </c>
      <c r="Q47" s="86" t="s">
        <v>19</v>
      </c>
      <c r="R47" s="86" t="s">
        <v>20</v>
      </c>
      <c r="S47" s="86" t="s">
        <v>21</v>
      </c>
      <c r="T47" s="87" t="s">
        <v>1034</v>
      </c>
      <c r="U47" s="90" t="s">
        <v>1035</v>
      </c>
      <c r="V47" s="87" t="s">
        <v>22</v>
      </c>
      <c r="W47" s="91" t="s">
        <v>23</v>
      </c>
      <c r="X47" s="99"/>
      <c r="Y47" s="99"/>
      <c r="Z47" s="99"/>
      <c r="AA47" s="99"/>
      <c r="AB47" s="99"/>
      <c r="AC47" s="99"/>
      <c r="AD47" s="99"/>
      <c r="AE47" s="100"/>
    </row>
    <row r="48" spans="1:31" x14ac:dyDescent="0.3">
      <c r="A48" s="92" t="s">
        <v>93</v>
      </c>
      <c r="B48" s="92" t="s">
        <v>94</v>
      </c>
      <c r="C48" s="122">
        <f>C49+C134</f>
        <v>-107700889.79000001</v>
      </c>
      <c r="D48" s="122">
        <f>D49+D134</f>
        <v>-4918151.8899999997</v>
      </c>
      <c r="E48" s="122">
        <f>E49+E134</f>
        <v>-6192418.6499999994</v>
      </c>
      <c r="F48" s="122">
        <f>F49+F134</f>
        <v>-6552367.6100000003</v>
      </c>
      <c r="G48" s="122">
        <f>G49+G134</f>
        <v>-5891746.1100000003</v>
      </c>
      <c r="H48" s="127">
        <f>SUM(D48:G48)</f>
        <v>-23554684.259999998</v>
      </c>
      <c r="I48" s="128">
        <f>IF(C48=0,"-",H48/C48)</f>
        <v>0.21870463935746465</v>
      </c>
      <c r="J48" s="122">
        <f>J49+J134</f>
        <v>-6994828.0699999994</v>
      </c>
      <c r="K48" s="122">
        <f>K49+K134</f>
        <v>-6105506.2300000004</v>
      </c>
      <c r="L48" s="122">
        <f>L49+L134</f>
        <v>-5363337.6100000013</v>
      </c>
      <c r="M48" s="122">
        <f>M49+M134</f>
        <v>-5515594.5499999998</v>
      </c>
      <c r="N48" s="122">
        <f>SUM(J48:M48)</f>
        <v>-23979266.460000005</v>
      </c>
      <c r="O48" s="136">
        <f>IF(C48=0,"-",N48/C48)</f>
        <v>0.22264687419719417</v>
      </c>
      <c r="P48" s="122">
        <f>P49+P134</f>
        <v>-5727909.9600000018</v>
      </c>
      <c r="Q48" s="122">
        <f>Q49+Q134</f>
        <v>-6114511.9999999991</v>
      </c>
      <c r="R48" s="122">
        <f>R49+R134</f>
        <v>-5930841.7400000002</v>
      </c>
      <c r="S48" s="122">
        <f>S49+S134</f>
        <v>-8640975.8800000008</v>
      </c>
      <c r="T48" s="122">
        <f>SUM(P48:S48)</f>
        <v>-26414239.580000006</v>
      </c>
      <c r="U48" s="114">
        <f>IF(C48=0,"-",T48/C48)</f>
        <v>0.24525553717804621</v>
      </c>
      <c r="V48" s="123">
        <f>H48+N48+T48</f>
        <v>-73948190.300000012</v>
      </c>
      <c r="W48" s="98">
        <f>IF(C48=0,"-",V48/C48)</f>
        <v>0.68660705073270512</v>
      </c>
      <c r="X48" s="99"/>
      <c r="Y48" s="99"/>
      <c r="Z48" s="99"/>
      <c r="AA48" s="99"/>
      <c r="AB48" s="99"/>
      <c r="AC48" s="99"/>
      <c r="AD48" s="99"/>
      <c r="AE48" s="100"/>
    </row>
    <row r="49" spans="1:31" x14ac:dyDescent="0.3">
      <c r="A49" s="92" t="s">
        <v>95</v>
      </c>
      <c r="B49" s="92" t="s">
        <v>96</v>
      </c>
      <c r="C49" s="122">
        <f>C50+C63+C72+C93+C101+C128</f>
        <v>-103463889.79000001</v>
      </c>
      <c r="D49" s="122">
        <f>D50+D63+D72+D93+D101+D128</f>
        <v>-4501990.04</v>
      </c>
      <c r="E49" s="122">
        <f>E50+E63+E72+E93+E101+E128</f>
        <v>-5726393.5699999994</v>
      </c>
      <c r="F49" s="122">
        <f>F50+F63+F72+F93+F101+F128</f>
        <v>-6028245.5100000007</v>
      </c>
      <c r="G49" s="122">
        <f>G50+G63+G72+G93+G101+G128</f>
        <v>-5400543.9700000007</v>
      </c>
      <c r="H49" s="127">
        <f t="shared" ref="H49:H112" si="16">SUM(D49:G49)</f>
        <v>-21657173.090000004</v>
      </c>
      <c r="I49" s="128">
        <f t="shared" ref="I49:I112" si="17">IF(C49=0,"-",H49/C49)</f>
        <v>0.2093210794022671</v>
      </c>
      <c r="J49" s="122">
        <f>J50+J63+J72+J93+J101+J128</f>
        <v>-6431360.3999999994</v>
      </c>
      <c r="K49" s="122">
        <f>K50+K63+K72+K93+K101+K128</f>
        <v>-5544584.0900000008</v>
      </c>
      <c r="L49" s="122">
        <f>L50+L63+L72+L93+L101+L128</f>
        <v>-4808880.9600000009</v>
      </c>
      <c r="M49" s="122">
        <f>M50+M63+M72+M93+M101+M128</f>
        <v>-4963589.84</v>
      </c>
      <c r="N49" s="122">
        <f t="shared" ref="N49:N112" si="18">SUM(J49:M49)</f>
        <v>-21748415.290000003</v>
      </c>
      <c r="O49" s="136">
        <f t="shared" ref="O49:O112" si="19">IF(C49=0,"-",N49/C49)</f>
        <v>0.21020295423014371</v>
      </c>
      <c r="P49" s="122">
        <f>P50+P63+P72+P93+P101+P128</f>
        <v>-5178993.8900000015</v>
      </c>
      <c r="Q49" s="122">
        <f>Q50+Q63+Q72+Q93+Q101+Q128</f>
        <v>-5522594.1999999993</v>
      </c>
      <c r="R49" s="122">
        <f>R50+R63+R72+R93+R101+R128</f>
        <v>-5314924.95</v>
      </c>
      <c r="S49" s="122">
        <f>S50+S63+S72+S93+S101+S128</f>
        <v>-8054975.7800000003</v>
      </c>
      <c r="T49" s="122">
        <f t="shared" ref="T49:T112" si="20">SUM(P49:S49)</f>
        <v>-24071488.82</v>
      </c>
      <c r="U49" s="114">
        <f t="shared" ref="U49:U112" si="21">IF(C49=0,"-",T49/C49)</f>
        <v>0.23265594275314552</v>
      </c>
      <c r="V49" s="123">
        <f t="shared" ref="V49:V112" si="22">H49+N49+T49</f>
        <v>-67477077.200000018</v>
      </c>
      <c r="W49" s="98">
        <f t="shared" ref="W49:W112" si="23">IF(C49=0,"-",V49/C49)</f>
        <v>0.65217997638555647</v>
      </c>
      <c r="X49" s="99"/>
      <c r="Y49" s="99"/>
      <c r="Z49" s="99"/>
      <c r="AA49" s="99"/>
      <c r="AB49" s="99"/>
      <c r="AC49" s="99"/>
      <c r="AD49" s="99"/>
      <c r="AE49" s="100"/>
    </row>
    <row r="50" spans="1:31" x14ac:dyDescent="0.3">
      <c r="A50" s="92" t="s">
        <v>97</v>
      </c>
      <c r="B50" s="92" t="s">
        <v>98</v>
      </c>
      <c r="C50" s="122">
        <f>C51+C54+C57+C60</f>
        <v>-44498080.660000004</v>
      </c>
      <c r="D50" s="122">
        <f>D51+D54+D57+D60</f>
        <v>-2866778.57</v>
      </c>
      <c r="E50" s="122">
        <f>E51+E54+E57+E60</f>
        <v>-3116615.0199999996</v>
      </c>
      <c r="F50" s="122">
        <f>F51+F54+F57+F60</f>
        <v>-3219335.01</v>
      </c>
      <c r="G50" s="122">
        <f>G51+G54+G57+G60</f>
        <v>-3514643.79</v>
      </c>
      <c r="H50" s="127">
        <f t="shared" si="16"/>
        <v>-12717372.390000001</v>
      </c>
      <c r="I50" s="128">
        <f t="shared" si="17"/>
        <v>0.28579597594715672</v>
      </c>
      <c r="J50" s="122">
        <f>J51+J54+J57+J60</f>
        <v>-4046894.3899999997</v>
      </c>
      <c r="K50" s="122">
        <f>K51+K54+K57+K60</f>
        <v>-3839476.59</v>
      </c>
      <c r="L50" s="122">
        <f>L51+L54+L57+L60</f>
        <v>-3232604.8100000005</v>
      </c>
      <c r="M50" s="122">
        <f>M51+M54+M57+M60</f>
        <v>-3473034.4899999998</v>
      </c>
      <c r="N50" s="122">
        <f t="shared" si="18"/>
        <v>-14592010.279999999</v>
      </c>
      <c r="O50" s="136">
        <f t="shared" si="19"/>
        <v>0.32792448715921757</v>
      </c>
      <c r="P50" s="122">
        <f>P51+P54+P57+P60</f>
        <v>-3667436.37</v>
      </c>
      <c r="Q50" s="122">
        <f>Q51+Q54+Q57+Q60</f>
        <v>-3637224.2</v>
      </c>
      <c r="R50" s="122">
        <f>R51+R54+R57+R60</f>
        <v>-2916813.25</v>
      </c>
      <c r="S50" s="122">
        <f>S51+S54+S57+S60</f>
        <v>-5334522.47</v>
      </c>
      <c r="T50" s="122">
        <f t="shared" si="20"/>
        <v>-15555996.289999999</v>
      </c>
      <c r="U50" s="114">
        <f t="shared" si="21"/>
        <v>0.34958802850082293</v>
      </c>
      <c r="V50" s="123">
        <f t="shared" si="22"/>
        <v>-42865378.960000001</v>
      </c>
      <c r="W50" s="98">
        <f t="shared" si="23"/>
        <v>0.96330849160719723</v>
      </c>
      <c r="X50" s="99"/>
      <c r="Y50" s="99"/>
      <c r="Z50" s="99"/>
      <c r="AA50" s="99"/>
      <c r="AB50" s="99"/>
      <c r="AC50" s="99"/>
      <c r="AD50" s="99"/>
      <c r="AE50" s="100"/>
    </row>
    <row r="51" spans="1:31" x14ac:dyDescent="0.3">
      <c r="A51" s="92" t="s">
        <v>99</v>
      </c>
      <c r="B51" s="92" t="s">
        <v>100</v>
      </c>
      <c r="C51" s="122">
        <f>SUM(C52:C53)</f>
        <v>-1393728.93</v>
      </c>
      <c r="D51" s="122">
        <f>SUM(D52:D53)</f>
        <v>-91656.36</v>
      </c>
      <c r="E51" s="122">
        <f>SUM(E52:E53)</f>
        <v>-102108.82999999999</v>
      </c>
      <c r="F51" s="122">
        <f>SUM(F52:F53)</f>
        <v>-97075.15</v>
      </c>
      <c r="G51" s="122">
        <f>SUM(G52:G53)</f>
        <v>-97075.14</v>
      </c>
      <c r="H51" s="127">
        <f t="shared" si="16"/>
        <v>-387915.48</v>
      </c>
      <c r="I51" s="128">
        <f t="shared" si="17"/>
        <v>0.27832921571054708</v>
      </c>
      <c r="J51" s="122">
        <f>SUM(J52:J53)</f>
        <v>-114991.44</v>
      </c>
      <c r="K51" s="122">
        <f>SUM(K52:K53)</f>
        <v>-101875.03</v>
      </c>
      <c r="L51" s="122">
        <f>SUM(L52:L53)</f>
        <v>-62489.29</v>
      </c>
      <c r="M51" s="122">
        <f>SUM(M52:M53)</f>
        <v>-102299.73000000001</v>
      </c>
      <c r="N51" s="122">
        <f t="shared" si="18"/>
        <v>-381655.49</v>
      </c>
      <c r="O51" s="136">
        <f t="shared" si="19"/>
        <v>0.27383767516399332</v>
      </c>
      <c r="P51" s="122">
        <f>SUM(P52:P53)</f>
        <v>-101927.82999999999</v>
      </c>
      <c r="Q51" s="122">
        <f>SUM(Q52:Q53)</f>
        <v>-101875.02</v>
      </c>
      <c r="R51" s="122">
        <f>SUM(R52:R53)</f>
        <v>-90896.85</v>
      </c>
      <c r="S51" s="122">
        <f>SUM(S52:S53)</f>
        <v>-113029.23000000001</v>
      </c>
      <c r="T51" s="122">
        <f t="shared" si="20"/>
        <v>-407728.92999999993</v>
      </c>
      <c r="U51" s="114">
        <f t="shared" si="21"/>
        <v>0.29254535887405303</v>
      </c>
      <c r="V51" s="123">
        <f t="shared" si="22"/>
        <v>-1177299.8999999999</v>
      </c>
      <c r="W51" s="98">
        <f t="shared" si="23"/>
        <v>0.84471224974859349</v>
      </c>
      <c r="X51" s="99"/>
      <c r="Y51" s="99"/>
      <c r="Z51" s="99"/>
      <c r="AA51" s="99"/>
      <c r="AB51" s="99"/>
      <c r="AC51" s="99"/>
      <c r="AD51" s="99"/>
      <c r="AE51" s="100"/>
    </row>
    <row r="52" spans="1:31" x14ac:dyDescent="0.3">
      <c r="A52" s="102" t="s">
        <v>101</v>
      </c>
      <c r="B52" s="102" t="s">
        <v>102</v>
      </c>
      <c r="C52" s="123">
        <v>-678540.03</v>
      </c>
      <c r="D52" s="123">
        <f>-Jan!K164</f>
        <v>-48661.29</v>
      </c>
      <c r="E52" s="123">
        <f>-Fev!L161</f>
        <v>-51167.35</v>
      </c>
      <c r="F52" s="123">
        <f>-Mar!L163</f>
        <v>-48650.520000000004</v>
      </c>
      <c r="G52" s="123">
        <f>-Abr!L159</f>
        <v>-48650.5</v>
      </c>
      <c r="H52" s="131">
        <f t="shared" si="16"/>
        <v>-197129.66</v>
      </c>
      <c r="I52" s="132">
        <f t="shared" si="17"/>
        <v>0.29052031020189034</v>
      </c>
      <c r="J52" s="123">
        <f>-Mai!L158</f>
        <v>-58180.900000000009</v>
      </c>
      <c r="K52" s="123">
        <f>-Jun!L159</f>
        <v>-51056.639999999999</v>
      </c>
      <c r="L52" s="123">
        <f>-Jul!L160</f>
        <v>-11670.910000000003</v>
      </c>
      <c r="M52" s="123">
        <f>-Ago!L160</f>
        <v>-51481.34</v>
      </c>
      <c r="N52" s="123">
        <f t="shared" si="18"/>
        <v>-172389.79</v>
      </c>
      <c r="O52" s="137">
        <f t="shared" si="19"/>
        <v>0.2540598673301559</v>
      </c>
      <c r="P52" s="123">
        <f>-Set!L165</f>
        <v>-51109.439999999995</v>
      </c>
      <c r="Q52" s="123">
        <f>-Out!L163</f>
        <v>-51056.630000000005</v>
      </c>
      <c r="R52" s="123">
        <f>-Nov!L167</f>
        <v>-37108.430000000008</v>
      </c>
      <c r="S52" s="123">
        <f>-Dez!L173</f>
        <v>-65092.87000000001</v>
      </c>
      <c r="T52" s="123">
        <f t="shared" si="20"/>
        <v>-204367.37</v>
      </c>
      <c r="U52" s="133">
        <f t="shared" si="21"/>
        <v>0.30118690270933607</v>
      </c>
      <c r="V52" s="123">
        <f t="shared" si="22"/>
        <v>-573886.82000000007</v>
      </c>
      <c r="W52" s="143">
        <f t="shared" si="23"/>
        <v>0.84576708024138247</v>
      </c>
      <c r="X52" s="99"/>
      <c r="Y52" s="99"/>
      <c r="Z52" s="99"/>
      <c r="AA52" s="99"/>
      <c r="AB52" s="99"/>
      <c r="AC52" s="99"/>
      <c r="AD52" s="99"/>
      <c r="AE52" s="100"/>
    </row>
    <row r="53" spans="1:31" x14ac:dyDescent="0.3">
      <c r="A53" s="102" t="s">
        <v>103</v>
      </c>
      <c r="B53" s="102" t="s">
        <v>104</v>
      </c>
      <c r="C53" s="123">
        <v>-715188.89999999991</v>
      </c>
      <c r="D53" s="123">
        <f>-Jan!K175</f>
        <v>-42995.07</v>
      </c>
      <c r="E53" s="123">
        <f>-Fev!L172</f>
        <v>-50941.479999999996</v>
      </c>
      <c r="F53" s="123">
        <f>-Mar!L174</f>
        <v>-48424.62999999999</v>
      </c>
      <c r="G53" s="123">
        <f>-Abr!L170</f>
        <v>-48424.639999999999</v>
      </c>
      <c r="H53" s="131">
        <f t="shared" si="16"/>
        <v>-190785.82</v>
      </c>
      <c r="I53" s="132">
        <f t="shared" si="17"/>
        <v>0.26676283706304732</v>
      </c>
      <c r="J53" s="123">
        <f>-Mai!L169</f>
        <v>-56810.539999999994</v>
      </c>
      <c r="K53" s="123">
        <f>-Jun!L170</f>
        <v>-50818.389999999992</v>
      </c>
      <c r="L53" s="123">
        <f>-Jul!L171</f>
        <v>-50818.38</v>
      </c>
      <c r="M53" s="123">
        <f>-Ago!L171</f>
        <v>-50818.390000000007</v>
      </c>
      <c r="N53" s="123">
        <f t="shared" si="18"/>
        <v>-209265.7</v>
      </c>
      <c r="O53" s="137">
        <f t="shared" si="19"/>
        <v>0.29260199647953156</v>
      </c>
      <c r="P53" s="123">
        <f>-Set!L177</f>
        <v>-50818.39</v>
      </c>
      <c r="Q53" s="123">
        <f>-Out!L175</f>
        <v>-50818.39</v>
      </c>
      <c r="R53" s="123">
        <f>-Nov!L179</f>
        <v>-53788.42</v>
      </c>
      <c r="S53" s="123">
        <f>-Dez!L185</f>
        <v>-47936.36</v>
      </c>
      <c r="T53" s="123">
        <f t="shared" si="20"/>
        <v>-203361.56</v>
      </c>
      <c r="U53" s="133">
        <f t="shared" si="21"/>
        <v>0.28434663904878843</v>
      </c>
      <c r="V53" s="123">
        <f t="shared" si="22"/>
        <v>-603413.08000000007</v>
      </c>
      <c r="W53" s="143">
        <f t="shared" si="23"/>
        <v>0.84371147259136736</v>
      </c>
      <c r="X53" s="99"/>
      <c r="Y53" s="99"/>
      <c r="Z53" s="99"/>
      <c r="AA53" s="99"/>
      <c r="AB53" s="99"/>
      <c r="AC53" s="99"/>
      <c r="AD53" s="99"/>
      <c r="AE53" s="100"/>
    </row>
    <row r="54" spans="1:31" x14ac:dyDescent="0.3">
      <c r="A54" s="92" t="s">
        <v>105</v>
      </c>
      <c r="B54" s="92" t="s">
        <v>106</v>
      </c>
      <c r="C54" s="122">
        <f>SUM(C55:C56)</f>
        <v>-42467434.810000002</v>
      </c>
      <c r="D54" s="122">
        <f>SUM(D55:D56)</f>
        <v>-2727912.32</v>
      </c>
      <c r="E54" s="122">
        <f>SUM(E55:E56)</f>
        <v>-2965815.9299999997</v>
      </c>
      <c r="F54" s="122">
        <f>SUM(F55:F56)</f>
        <v>-3085397.42</v>
      </c>
      <c r="G54" s="122">
        <f>SUM(G55:G56)</f>
        <v>-3369829.81</v>
      </c>
      <c r="H54" s="122">
        <f t="shared" si="16"/>
        <v>-12148955.48</v>
      </c>
      <c r="I54" s="122">
        <f t="shared" si="17"/>
        <v>0.28607697955750389</v>
      </c>
      <c r="J54" s="122">
        <f>SUM(J55:J56)</f>
        <v>-3878912.9099999997</v>
      </c>
      <c r="K54" s="122">
        <f>SUM(K55:K56)</f>
        <v>-3687289.54</v>
      </c>
      <c r="L54" s="122">
        <f>SUM(L55:L56)</f>
        <v>-3119493.6500000004</v>
      </c>
      <c r="M54" s="122">
        <f>SUM(M55:M56)</f>
        <v>-3320682.8</v>
      </c>
      <c r="N54" s="122">
        <f t="shared" si="18"/>
        <v>-14006378.899999999</v>
      </c>
      <c r="O54" s="136">
        <f t="shared" si="19"/>
        <v>0.32981457351179244</v>
      </c>
      <c r="P54" s="122">
        <f>SUM(P55:P56)</f>
        <v>-3506508.92</v>
      </c>
      <c r="Q54" s="122">
        <f>SUM(Q55:Q56)</f>
        <v>-3476248.47</v>
      </c>
      <c r="R54" s="122">
        <f>SUM(R55:R56)</f>
        <v>-2769430.23</v>
      </c>
      <c r="S54" s="122">
        <f>SUM(S55:S56)</f>
        <v>-5148854.34</v>
      </c>
      <c r="T54" s="122">
        <f t="shared" si="20"/>
        <v>-14901041.960000001</v>
      </c>
      <c r="U54" s="114">
        <f t="shared" si="21"/>
        <v>0.35088161144339203</v>
      </c>
      <c r="V54" s="123">
        <f t="shared" si="22"/>
        <v>-41056376.340000004</v>
      </c>
      <c r="W54" s="98">
        <f t="shared" si="23"/>
        <v>0.96677316451268847</v>
      </c>
      <c r="X54" s="99"/>
      <c r="Y54" s="99"/>
      <c r="Z54" s="99"/>
      <c r="AA54" s="99"/>
      <c r="AB54" s="99"/>
      <c r="AC54" s="99"/>
      <c r="AD54" s="99"/>
      <c r="AE54" s="100"/>
    </row>
    <row r="55" spans="1:31" x14ac:dyDescent="0.3">
      <c r="A55" s="102" t="s">
        <v>107</v>
      </c>
      <c r="B55" s="102" t="s">
        <v>102</v>
      </c>
      <c r="C55" s="123">
        <v>-6347578.8800000008</v>
      </c>
      <c r="D55" s="123">
        <f>-Jan!K186</f>
        <v>-445400.31</v>
      </c>
      <c r="E55" s="123">
        <f>-Fev!L183</f>
        <v>-464171.22</v>
      </c>
      <c r="F55" s="123">
        <f>-Mar!L185</f>
        <v>-441367.14</v>
      </c>
      <c r="G55" s="123">
        <f>-Abr!L181</f>
        <v>-447390.69999999984</v>
      </c>
      <c r="H55" s="123">
        <f t="shared" si="16"/>
        <v>-1798329.3699999996</v>
      </c>
      <c r="I55" s="123">
        <f t="shared" si="17"/>
        <v>0.28330949547806161</v>
      </c>
      <c r="J55" s="123">
        <f>-Mai!L180</f>
        <v>-562603.77</v>
      </c>
      <c r="K55" s="123">
        <f>-Jun!L181</f>
        <v>-523610.91999999993</v>
      </c>
      <c r="L55" s="123">
        <f>-Jul!L182</f>
        <v>-453633.3899999999</v>
      </c>
      <c r="M55" s="123">
        <f>-Ago!L182</f>
        <v>-451672.33000000007</v>
      </c>
      <c r="N55" s="123">
        <f t="shared" si="18"/>
        <v>-1991520.41</v>
      </c>
      <c r="O55" s="137">
        <f t="shared" si="19"/>
        <v>0.31374488567206266</v>
      </c>
      <c r="P55" s="123">
        <f>-Set!L188</f>
        <v>-453933.17000000016</v>
      </c>
      <c r="Q55" s="123">
        <f>-Out!L186</f>
        <v>-496675.0199999999</v>
      </c>
      <c r="R55" s="123">
        <f>-Nov!L190</f>
        <v>-422317.93000000005</v>
      </c>
      <c r="S55" s="123">
        <f>-Dez!L197</f>
        <v>-678319.38</v>
      </c>
      <c r="T55" s="123">
        <f t="shared" si="20"/>
        <v>-2051245.5</v>
      </c>
      <c r="U55" s="133">
        <f t="shared" si="21"/>
        <v>0.32315399915124798</v>
      </c>
      <c r="V55" s="123">
        <f t="shared" si="22"/>
        <v>-5841095.2799999993</v>
      </c>
      <c r="W55" s="143">
        <f t="shared" si="23"/>
        <v>0.92020838030137231</v>
      </c>
      <c r="X55" s="99"/>
      <c r="Y55" s="99"/>
      <c r="Z55" s="99"/>
      <c r="AA55" s="99"/>
      <c r="AB55" s="99"/>
      <c r="AC55" s="99"/>
      <c r="AD55" s="99"/>
      <c r="AE55" s="100"/>
    </row>
    <row r="56" spans="1:31" x14ac:dyDescent="0.3">
      <c r="A56" s="102" t="s">
        <v>108</v>
      </c>
      <c r="B56" s="102" t="s">
        <v>104</v>
      </c>
      <c r="C56" s="123">
        <v>-36119855.93</v>
      </c>
      <c r="D56" s="123">
        <f>-Jan!K200</f>
        <v>-2282512.0099999998</v>
      </c>
      <c r="E56" s="123">
        <f>-Fev!L197</f>
        <v>-2501644.71</v>
      </c>
      <c r="F56" s="123">
        <f>-Mar!L199</f>
        <v>-2644030.2799999998</v>
      </c>
      <c r="G56" s="123">
        <f>-Abr!L195</f>
        <v>-2922439.1100000003</v>
      </c>
      <c r="H56" s="123">
        <f t="shared" si="16"/>
        <v>-10350626.109999999</v>
      </c>
      <c r="I56" s="123">
        <f t="shared" si="17"/>
        <v>0.28656332766275239</v>
      </c>
      <c r="J56" s="123">
        <f>-Mai!L194</f>
        <v>-3316309.1399999997</v>
      </c>
      <c r="K56" s="123">
        <f>-Jun!L195</f>
        <v>-3163678.62</v>
      </c>
      <c r="L56" s="123">
        <f>-Jul!L196</f>
        <v>-2665860.2600000002</v>
      </c>
      <c r="M56" s="123">
        <f>-Ago!L196</f>
        <v>-2869010.4699999997</v>
      </c>
      <c r="N56" s="123">
        <f t="shared" si="18"/>
        <v>-12014858.489999998</v>
      </c>
      <c r="O56" s="137">
        <f t="shared" si="19"/>
        <v>0.33263860501782455</v>
      </c>
      <c r="P56" s="123">
        <f>-Set!L202</f>
        <v>-3052575.75</v>
      </c>
      <c r="Q56" s="123">
        <f>-Out!L200</f>
        <v>-2979573.45</v>
      </c>
      <c r="R56" s="123">
        <f>-Nov!L204</f>
        <v>-2347112.2999999998</v>
      </c>
      <c r="S56" s="123">
        <f>-Dez!L211</f>
        <v>-4470534.96</v>
      </c>
      <c r="T56" s="123">
        <f t="shared" si="20"/>
        <v>-12849796.460000001</v>
      </c>
      <c r="U56" s="133">
        <f t="shared" si="21"/>
        <v>0.35575436637684288</v>
      </c>
      <c r="V56" s="123">
        <f t="shared" si="22"/>
        <v>-35215281.060000002</v>
      </c>
      <c r="W56" s="143">
        <f t="shared" si="23"/>
        <v>0.97495629905741998</v>
      </c>
      <c r="X56" s="99"/>
      <c r="Y56" s="99"/>
      <c r="Z56" s="99"/>
      <c r="AA56" s="99"/>
      <c r="AB56" s="99"/>
      <c r="AC56" s="99"/>
      <c r="AD56" s="99"/>
      <c r="AE56" s="100"/>
    </row>
    <row r="57" spans="1:31" x14ac:dyDescent="0.3">
      <c r="A57" s="92" t="s">
        <v>109</v>
      </c>
      <c r="B57" s="92" t="s">
        <v>110</v>
      </c>
      <c r="C57" s="122">
        <f>SUM(C58:C59)</f>
        <v>-36080</v>
      </c>
      <c r="D57" s="122">
        <f>SUM(D58:D59)</f>
        <v>0</v>
      </c>
      <c r="E57" s="122">
        <f>SUM(E58:E59)</f>
        <v>-1019.92</v>
      </c>
      <c r="F57" s="122">
        <f>SUM(F58:F59)</f>
        <v>-1533.9</v>
      </c>
      <c r="G57" s="122">
        <f>SUM(G58:G59)</f>
        <v>-2858.11</v>
      </c>
      <c r="H57" s="127">
        <f t="shared" si="16"/>
        <v>-5411.93</v>
      </c>
      <c r="I57" s="128">
        <f t="shared" si="17"/>
        <v>0.14999805986696232</v>
      </c>
      <c r="J57" s="122">
        <f>SUM(J58:J59)</f>
        <v>-2954.05</v>
      </c>
      <c r="K57" s="122">
        <f>SUM(K58:K59)</f>
        <v>-2817.17</v>
      </c>
      <c r="L57" s="122">
        <f>SUM(L58:L59)</f>
        <v>-3409.24</v>
      </c>
      <c r="M57" s="122">
        <f>SUM(M58:M59)</f>
        <v>-4391.83</v>
      </c>
      <c r="N57" s="127">
        <f t="shared" si="18"/>
        <v>-13572.289999999999</v>
      </c>
      <c r="O57" s="136">
        <f t="shared" si="19"/>
        <v>0.37617211751662971</v>
      </c>
      <c r="P57" s="122">
        <f>SUM(P58:P59)</f>
        <v>-4252.54</v>
      </c>
      <c r="Q57" s="122">
        <f>SUM(Q58:Q59)</f>
        <v>-4276.68</v>
      </c>
      <c r="R57" s="122">
        <f>SUM(R58:R59)</f>
        <v>-3243.96</v>
      </c>
      <c r="S57" s="122">
        <f>SUM(S58:S59)</f>
        <v>-1501.22</v>
      </c>
      <c r="T57" s="122">
        <f t="shared" si="20"/>
        <v>-13274.4</v>
      </c>
      <c r="U57" s="114">
        <f t="shared" si="21"/>
        <v>0.36791574279379158</v>
      </c>
      <c r="V57" s="123">
        <f t="shared" si="22"/>
        <v>-32258.620000000003</v>
      </c>
      <c r="W57" s="98">
        <f t="shared" si="23"/>
        <v>0.89408592017738364</v>
      </c>
      <c r="X57" s="99"/>
      <c r="Y57" s="99"/>
      <c r="Z57" s="99"/>
      <c r="AA57" s="99"/>
      <c r="AB57" s="99"/>
      <c r="AC57" s="99"/>
      <c r="AD57" s="99"/>
      <c r="AE57" s="100"/>
    </row>
    <row r="58" spans="1:31" x14ac:dyDescent="0.3">
      <c r="A58" s="102" t="s">
        <v>111</v>
      </c>
      <c r="B58" s="102" t="s">
        <v>102</v>
      </c>
      <c r="C58" s="123">
        <v>-36080</v>
      </c>
      <c r="D58" s="123">
        <v>0</v>
      </c>
      <c r="E58" s="123">
        <f>-Fev!L213</f>
        <v>-1019.92</v>
      </c>
      <c r="F58" s="123">
        <f>-Mar!L214</f>
        <v>-1533.9</v>
      </c>
      <c r="G58" s="123">
        <f>-Abr!L211</f>
        <v>-2858.11</v>
      </c>
      <c r="H58" s="131">
        <f t="shared" si="16"/>
        <v>-5411.93</v>
      </c>
      <c r="I58" s="132">
        <f t="shared" si="17"/>
        <v>0.14999805986696232</v>
      </c>
      <c r="J58" s="123">
        <f>-Mai!L210</f>
        <v>-2954.05</v>
      </c>
      <c r="K58" s="123">
        <f>-Jun!L211</f>
        <v>-2817.17</v>
      </c>
      <c r="L58" s="123">
        <f>-Jul!L214</f>
        <v>-3409.24</v>
      </c>
      <c r="M58" s="123">
        <f>-Ago!L212</f>
        <v>-4391.83</v>
      </c>
      <c r="N58" s="131">
        <f t="shared" si="18"/>
        <v>-13572.289999999999</v>
      </c>
      <c r="O58" s="137">
        <f t="shared" si="19"/>
        <v>0.37617211751662971</v>
      </c>
      <c r="P58" s="123">
        <f>-Set!L218</f>
        <v>-4252.54</v>
      </c>
      <c r="Q58" s="123">
        <f>-Out!L216</f>
        <v>-4276.68</v>
      </c>
      <c r="R58" s="123">
        <f>-Nov!L219</f>
        <v>-3243.96</v>
      </c>
      <c r="S58" s="123">
        <f>-Dez!L226</f>
        <v>-1501.22</v>
      </c>
      <c r="T58" s="123">
        <f t="shared" si="20"/>
        <v>-13274.4</v>
      </c>
      <c r="U58" s="133">
        <f t="shared" si="21"/>
        <v>0.36791574279379158</v>
      </c>
      <c r="V58" s="123">
        <f t="shared" si="22"/>
        <v>-32258.620000000003</v>
      </c>
      <c r="W58" s="143">
        <f t="shared" si="23"/>
        <v>0.89408592017738364</v>
      </c>
      <c r="X58" s="99"/>
      <c r="Y58" s="99"/>
      <c r="Z58" s="99"/>
      <c r="AA58" s="99"/>
      <c r="AB58" s="99"/>
      <c r="AC58" s="99"/>
      <c r="AD58" s="99"/>
      <c r="AE58" s="100"/>
    </row>
    <row r="59" spans="1:31" x14ac:dyDescent="0.3">
      <c r="A59" s="102" t="s">
        <v>112</v>
      </c>
      <c r="B59" s="102" t="s">
        <v>104</v>
      </c>
      <c r="C59" s="123">
        <v>0</v>
      </c>
      <c r="D59" s="123">
        <v>0</v>
      </c>
      <c r="E59" s="123">
        <v>0</v>
      </c>
      <c r="F59" s="123">
        <v>0</v>
      </c>
      <c r="G59" s="123">
        <v>0</v>
      </c>
      <c r="H59" s="131">
        <f t="shared" si="16"/>
        <v>0</v>
      </c>
      <c r="I59" s="132" t="str">
        <f t="shared" si="17"/>
        <v>-</v>
      </c>
      <c r="J59" s="123">
        <v>0</v>
      </c>
      <c r="K59" s="123">
        <v>0</v>
      </c>
      <c r="L59" s="123">
        <v>0</v>
      </c>
      <c r="M59" s="123">
        <v>0</v>
      </c>
      <c r="N59" s="131">
        <f t="shared" si="18"/>
        <v>0</v>
      </c>
      <c r="O59" s="137" t="str">
        <f t="shared" si="19"/>
        <v>-</v>
      </c>
      <c r="P59" s="123">
        <v>0</v>
      </c>
      <c r="Q59" s="123">
        <v>0</v>
      </c>
      <c r="R59" s="123">
        <v>0</v>
      </c>
      <c r="S59" s="123">
        <v>0</v>
      </c>
      <c r="T59" s="123">
        <f t="shared" si="20"/>
        <v>0</v>
      </c>
      <c r="U59" s="133" t="str">
        <f t="shared" si="21"/>
        <v>-</v>
      </c>
      <c r="V59" s="123">
        <f t="shared" si="22"/>
        <v>0</v>
      </c>
      <c r="W59" s="143" t="str">
        <f t="shared" si="23"/>
        <v>-</v>
      </c>
      <c r="X59" s="99"/>
      <c r="Y59" s="99"/>
      <c r="Z59" s="99"/>
      <c r="AA59" s="99"/>
      <c r="AB59" s="99"/>
      <c r="AC59" s="99"/>
      <c r="AD59" s="99"/>
      <c r="AE59" s="100"/>
    </row>
    <row r="60" spans="1:31" x14ac:dyDescent="0.3">
      <c r="A60" s="92" t="s">
        <v>113</v>
      </c>
      <c r="B60" s="92" t="s">
        <v>114</v>
      </c>
      <c r="C60" s="122">
        <f>SUM(C61:C62)</f>
        <v>-600836.91999999993</v>
      </c>
      <c r="D60" s="122">
        <f>SUM(D61:D62)</f>
        <v>-47209.89</v>
      </c>
      <c r="E60" s="122">
        <f>SUM(E61:E62)</f>
        <v>-47670.34</v>
      </c>
      <c r="F60" s="122">
        <f>SUM(F61:F62)</f>
        <v>-35328.54</v>
      </c>
      <c r="G60" s="122">
        <f>SUM(G61:G62)</f>
        <v>-44880.729999999996</v>
      </c>
      <c r="H60" s="127">
        <f t="shared" si="16"/>
        <v>-175089.5</v>
      </c>
      <c r="I60" s="128">
        <f t="shared" si="17"/>
        <v>0.2914093561361043</v>
      </c>
      <c r="J60" s="122">
        <f>SUM(J61:J62)</f>
        <v>-50035.99</v>
      </c>
      <c r="K60" s="122">
        <f>SUM(K61:K62)</f>
        <v>-47494.850000000006</v>
      </c>
      <c r="L60" s="122">
        <f>SUM(L61:L62)</f>
        <v>-47212.63</v>
      </c>
      <c r="M60" s="122">
        <f>SUM(M61:M62)</f>
        <v>-45660.130000000005</v>
      </c>
      <c r="N60" s="127">
        <f t="shared" si="18"/>
        <v>-190403.6</v>
      </c>
      <c r="O60" s="136">
        <f t="shared" si="19"/>
        <v>0.31689730384744003</v>
      </c>
      <c r="P60" s="122">
        <f>SUM(P61:P62)</f>
        <v>-54747.08</v>
      </c>
      <c r="Q60" s="122">
        <f>SUM(Q61:Q62)</f>
        <v>-54824.03</v>
      </c>
      <c r="R60" s="122">
        <f>SUM(R61:R62)</f>
        <v>-53242.21</v>
      </c>
      <c r="S60" s="122">
        <f>SUM(S61:S62)</f>
        <v>-71137.679999999993</v>
      </c>
      <c r="T60" s="122">
        <f t="shared" si="20"/>
        <v>-233951</v>
      </c>
      <c r="U60" s="114">
        <f t="shared" si="21"/>
        <v>0.38937520683649074</v>
      </c>
      <c r="V60" s="123">
        <f t="shared" si="22"/>
        <v>-599444.1</v>
      </c>
      <c r="W60" s="98">
        <f t="shared" si="23"/>
        <v>0.99768186682003501</v>
      </c>
      <c r="X60" s="99"/>
      <c r="Y60" s="99"/>
      <c r="Z60" s="99"/>
      <c r="AA60" s="99"/>
      <c r="AB60" s="99"/>
      <c r="AC60" s="99"/>
      <c r="AD60" s="99"/>
      <c r="AE60" s="100"/>
    </row>
    <row r="61" spans="1:31" x14ac:dyDescent="0.3">
      <c r="A61" s="102" t="s">
        <v>115</v>
      </c>
      <c r="B61" s="102" t="s">
        <v>102</v>
      </c>
      <c r="C61" s="123">
        <v>0</v>
      </c>
      <c r="D61" s="123">
        <v>0</v>
      </c>
      <c r="E61" s="123">
        <v>0</v>
      </c>
      <c r="F61" s="123">
        <v>0</v>
      </c>
      <c r="G61" s="123">
        <v>0</v>
      </c>
      <c r="H61" s="131">
        <f t="shared" si="16"/>
        <v>0</v>
      </c>
      <c r="I61" s="132" t="str">
        <f t="shared" si="17"/>
        <v>-</v>
      </c>
      <c r="J61" s="123">
        <v>0</v>
      </c>
      <c r="K61" s="123">
        <v>0</v>
      </c>
      <c r="L61" s="123">
        <v>0</v>
      </c>
      <c r="M61" s="123">
        <v>0</v>
      </c>
      <c r="N61" s="131">
        <f t="shared" si="18"/>
        <v>0</v>
      </c>
      <c r="O61" s="137" t="str">
        <f t="shared" si="19"/>
        <v>-</v>
      </c>
      <c r="P61" s="123">
        <v>0</v>
      </c>
      <c r="Q61" s="123">
        <v>0</v>
      </c>
      <c r="R61" s="123">
        <v>0</v>
      </c>
      <c r="S61" s="123">
        <v>0</v>
      </c>
      <c r="T61" s="123">
        <f t="shared" si="20"/>
        <v>0</v>
      </c>
      <c r="U61" s="133" t="str">
        <f t="shared" si="21"/>
        <v>-</v>
      </c>
      <c r="V61" s="123">
        <f t="shared" si="22"/>
        <v>0</v>
      </c>
      <c r="W61" s="143" t="str">
        <f t="shared" si="23"/>
        <v>-</v>
      </c>
      <c r="X61" s="99"/>
      <c r="Y61" s="99"/>
      <c r="Z61" s="99"/>
      <c r="AA61" s="99"/>
      <c r="AB61" s="99"/>
      <c r="AC61" s="99"/>
      <c r="AD61" s="99"/>
      <c r="AE61" s="100"/>
    </row>
    <row r="62" spans="1:31" x14ac:dyDescent="0.3">
      <c r="A62" s="102" t="s">
        <v>116</v>
      </c>
      <c r="B62" s="102" t="s">
        <v>104</v>
      </c>
      <c r="C62" s="129">
        <v>-600836.91999999993</v>
      </c>
      <c r="D62" s="129">
        <f>-Jan!K216</f>
        <v>-47209.89</v>
      </c>
      <c r="E62" s="129">
        <f>-Fev!L218</f>
        <v>-47670.34</v>
      </c>
      <c r="F62" s="129">
        <f>-Mar!L220</f>
        <v>-35328.54</v>
      </c>
      <c r="G62" s="129">
        <f>-Abr!L217</f>
        <v>-44880.729999999996</v>
      </c>
      <c r="H62" s="131">
        <f t="shared" si="16"/>
        <v>-175089.5</v>
      </c>
      <c r="I62" s="132">
        <f t="shared" si="17"/>
        <v>0.2914093561361043</v>
      </c>
      <c r="J62" s="129">
        <f>-Mai!L216</f>
        <v>-50035.99</v>
      </c>
      <c r="K62" s="129">
        <f>-Jun!L217</f>
        <v>-47494.850000000006</v>
      </c>
      <c r="L62" s="129">
        <f>-Jul!L220</f>
        <v>-47212.63</v>
      </c>
      <c r="M62" s="129">
        <f>-Ago!L217</f>
        <v>-45660.130000000005</v>
      </c>
      <c r="N62" s="131">
        <f t="shared" si="18"/>
        <v>-190403.6</v>
      </c>
      <c r="O62" s="137">
        <f t="shared" si="19"/>
        <v>0.31689730384744003</v>
      </c>
      <c r="P62" s="129">
        <f>-Set!L224</f>
        <v>-54747.08</v>
      </c>
      <c r="Q62" s="129">
        <f>-Out!L221</f>
        <v>-54824.03</v>
      </c>
      <c r="R62" s="129">
        <f>-Nov!L226</f>
        <v>-53242.21</v>
      </c>
      <c r="S62" s="129">
        <f>-Dez!L234</f>
        <v>-71137.679999999993</v>
      </c>
      <c r="T62" s="129">
        <f t="shared" si="20"/>
        <v>-233951</v>
      </c>
      <c r="U62" s="133">
        <f t="shared" si="21"/>
        <v>0.38937520683649074</v>
      </c>
      <c r="V62" s="123">
        <f t="shared" si="22"/>
        <v>-599444.1</v>
      </c>
      <c r="W62" s="143">
        <f t="shared" si="23"/>
        <v>0.99768186682003501</v>
      </c>
      <c r="X62" s="99"/>
      <c r="Y62" s="99"/>
      <c r="Z62" s="99"/>
      <c r="AA62" s="99"/>
      <c r="AB62" s="99"/>
      <c r="AC62" s="99"/>
      <c r="AD62" s="99"/>
      <c r="AE62" s="100"/>
    </row>
    <row r="63" spans="1:31" ht="24" x14ac:dyDescent="0.3">
      <c r="A63" s="92" t="s">
        <v>117</v>
      </c>
      <c r="B63" s="92" t="s">
        <v>118</v>
      </c>
      <c r="C63" s="122">
        <f>SUM(C64:C71)</f>
        <v>-7077179</v>
      </c>
      <c r="D63" s="122">
        <f>SUM(D64:D71)</f>
        <v>-558442.10000000009</v>
      </c>
      <c r="E63" s="122">
        <f>SUM(E64:E71)</f>
        <v>-587764.15999999992</v>
      </c>
      <c r="F63" s="122">
        <f>SUM(F64:F71)</f>
        <v>-563941.12</v>
      </c>
      <c r="G63" s="122">
        <f>SUM(G64:G71)</f>
        <v>-341197.67</v>
      </c>
      <c r="H63" s="127">
        <f t="shared" si="16"/>
        <v>-2051345.0499999998</v>
      </c>
      <c r="I63" s="128">
        <f t="shared" si="17"/>
        <v>0.28985349247207109</v>
      </c>
      <c r="J63" s="122">
        <f>SUM(J64:J71)</f>
        <v>-641757.14000000013</v>
      </c>
      <c r="K63" s="122">
        <f>SUM(K64:K71)</f>
        <v>-555554.67000000004</v>
      </c>
      <c r="L63" s="122">
        <f>SUM(L64:L71)</f>
        <v>-618715.76</v>
      </c>
      <c r="M63" s="122">
        <f>SUM(M64:M71)</f>
        <v>-603783.13</v>
      </c>
      <c r="N63" s="127">
        <f t="shared" si="18"/>
        <v>-2419810.7000000002</v>
      </c>
      <c r="O63" s="136">
        <f t="shared" si="19"/>
        <v>0.34191740805199361</v>
      </c>
      <c r="P63" s="122">
        <f>SUM(P64:P71)</f>
        <v>-598621.65</v>
      </c>
      <c r="Q63" s="122">
        <f>SUM(Q64:Q71)</f>
        <v>-637205.13000000012</v>
      </c>
      <c r="R63" s="122">
        <f>SUM(R64:R71)</f>
        <v>-563934.91</v>
      </c>
      <c r="S63" s="122">
        <f>SUM(S64:S71)</f>
        <v>-601329.18000000005</v>
      </c>
      <c r="T63" s="122">
        <f t="shared" si="20"/>
        <v>-2401090.8700000006</v>
      </c>
      <c r="U63" s="114">
        <f t="shared" si="21"/>
        <v>0.33927231033721211</v>
      </c>
      <c r="V63" s="123">
        <f t="shared" si="22"/>
        <v>-6872246.620000001</v>
      </c>
      <c r="W63" s="98">
        <f t="shared" si="23"/>
        <v>0.97104321086127698</v>
      </c>
      <c r="X63" s="99"/>
      <c r="Y63" s="99"/>
      <c r="Z63" s="99"/>
      <c r="AA63" s="99"/>
      <c r="AB63" s="99"/>
      <c r="AC63" s="99"/>
      <c r="AD63" s="99"/>
      <c r="AE63" s="100"/>
    </row>
    <row r="64" spans="1:31" x14ac:dyDescent="0.3">
      <c r="A64" s="102" t="s">
        <v>119</v>
      </c>
      <c r="B64" s="102" t="s">
        <v>120</v>
      </c>
      <c r="C64" s="172">
        <v>-2514000</v>
      </c>
      <c r="D64" s="129">
        <f>-Jan!K235</f>
        <v>-193634.82</v>
      </c>
      <c r="E64" s="129">
        <f>-Fev!L238</f>
        <v>-193634.82</v>
      </c>
      <c r="F64" s="129">
        <f>-Mar!L241</f>
        <v>-193634.82</v>
      </c>
      <c r="G64" s="129">
        <f>-Abr!L237</f>
        <v>-193634.82</v>
      </c>
      <c r="H64" s="131">
        <f t="shared" si="16"/>
        <v>-774539.28</v>
      </c>
      <c r="I64" s="132">
        <f t="shared" si="17"/>
        <v>0.30809040572792362</v>
      </c>
      <c r="J64" s="129">
        <f>-Mai!L236</f>
        <v>-193634.82</v>
      </c>
      <c r="K64" s="129">
        <f>-Jun!L237</f>
        <v>-193634.82</v>
      </c>
      <c r="L64" s="129">
        <f>-Jul!L240</f>
        <v>-193634.82</v>
      </c>
      <c r="M64" s="129">
        <f>-Ago!L238</f>
        <v>-193634.82</v>
      </c>
      <c r="N64" s="131">
        <f t="shared" si="18"/>
        <v>-774539.28</v>
      </c>
      <c r="O64" s="137">
        <f t="shared" si="19"/>
        <v>0.30809040572792362</v>
      </c>
      <c r="P64" s="129">
        <f>-Set!L244</f>
        <v>-193634.82</v>
      </c>
      <c r="Q64" s="129">
        <f>-Out!L242</f>
        <v>-193634.82</v>
      </c>
      <c r="R64" s="129">
        <f>-Nov!L246</f>
        <v>-193634.82</v>
      </c>
      <c r="S64" s="129">
        <f>-Dez!L255</f>
        <v>-193634.82</v>
      </c>
      <c r="T64" s="129">
        <f t="shared" si="20"/>
        <v>-774539.28</v>
      </c>
      <c r="U64" s="133">
        <f t="shared" si="21"/>
        <v>0.30809040572792362</v>
      </c>
      <c r="V64" s="123">
        <f t="shared" si="22"/>
        <v>-2323617.84</v>
      </c>
      <c r="W64" s="143">
        <f t="shared" si="23"/>
        <v>0.92427121718377081</v>
      </c>
      <c r="X64" s="99"/>
      <c r="Y64" s="99"/>
      <c r="Z64" s="99"/>
      <c r="AA64" s="99"/>
      <c r="AB64" s="99"/>
      <c r="AC64" s="99"/>
      <c r="AD64" s="99"/>
      <c r="AE64" s="100"/>
    </row>
    <row r="65" spans="1:31" x14ac:dyDescent="0.3">
      <c r="A65" s="102" t="s">
        <v>121</v>
      </c>
      <c r="B65" s="102" t="s">
        <v>122</v>
      </c>
      <c r="C65" s="172">
        <v>-2935000</v>
      </c>
      <c r="D65" s="172">
        <f>-Jan!K237</f>
        <v>-299356.78999999998</v>
      </c>
      <c r="E65" s="172">
        <f>-Fev!L240</f>
        <v>-299356.78999999998</v>
      </c>
      <c r="F65" s="172">
        <f>-Mar!L243</f>
        <v>-299356.78999999998</v>
      </c>
      <c r="G65" s="172">
        <f>-Abr!L239</f>
        <v>-64958.5</v>
      </c>
      <c r="H65" s="131">
        <f t="shared" si="16"/>
        <v>-963028.86999999988</v>
      </c>
      <c r="I65" s="132">
        <f t="shared" si="17"/>
        <v>0.32811886541737645</v>
      </c>
      <c r="J65" s="172">
        <f>-Mai!L238</f>
        <v>-272623.64</v>
      </c>
      <c r="K65" s="172">
        <f>-Jun!L239</f>
        <v>-272623.64</v>
      </c>
      <c r="L65" s="172">
        <f>-Jul!L242</f>
        <v>-272623.64</v>
      </c>
      <c r="M65" s="172">
        <f>-Ago!L240</f>
        <v>-272623.64</v>
      </c>
      <c r="N65" s="131">
        <f t="shared" si="18"/>
        <v>-1090494.56</v>
      </c>
      <c r="O65" s="137">
        <f t="shared" si="19"/>
        <v>0.37154840204429301</v>
      </c>
      <c r="P65" s="172">
        <f>-Set!L246</f>
        <v>-272623.64</v>
      </c>
      <c r="Q65" s="172">
        <f>-Out!L244</f>
        <v>-272623.64</v>
      </c>
      <c r="R65" s="172">
        <f>-Nov!L248</f>
        <v>-272623.64</v>
      </c>
      <c r="S65" s="172">
        <f>-Dez!L257</f>
        <v>-272623.64</v>
      </c>
      <c r="T65" s="172">
        <f t="shared" si="20"/>
        <v>-1090494.56</v>
      </c>
      <c r="U65" s="133">
        <f t="shared" si="21"/>
        <v>0.37154840204429301</v>
      </c>
      <c r="V65" s="123">
        <f t="shared" si="22"/>
        <v>-3144017.99</v>
      </c>
      <c r="W65" s="143">
        <f t="shared" si="23"/>
        <v>1.0712156695059627</v>
      </c>
      <c r="X65" s="99"/>
      <c r="Y65" s="99"/>
      <c r="Z65" s="99"/>
      <c r="AA65" s="99"/>
      <c r="AB65" s="99"/>
      <c r="AC65" s="99"/>
      <c r="AD65" s="99"/>
      <c r="AE65" s="100"/>
    </row>
    <row r="66" spans="1:31" x14ac:dyDescent="0.3">
      <c r="A66" s="102" t="s">
        <v>123</v>
      </c>
      <c r="B66" s="102" t="s">
        <v>124</v>
      </c>
      <c r="C66" s="172">
        <v>-76000</v>
      </c>
      <c r="D66" s="172">
        <f>-Jan!K232</f>
        <v>-6468</v>
      </c>
      <c r="E66" s="172">
        <f>-Fev!L235</f>
        <v>-6468</v>
      </c>
      <c r="F66" s="172">
        <f>-Mar!L238</f>
        <v>-6468</v>
      </c>
      <c r="G66" s="172">
        <f>-Abr!L234</f>
        <v>-6468</v>
      </c>
      <c r="H66" s="131">
        <f t="shared" si="16"/>
        <v>-25872</v>
      </c>
      <c r="I66" s="132">
        <f t="shared" si="17"/>
        <v>0.34042105263157896</v>
      </c>
      <c r="J66" s="172">
        <f>-Mai!L233</f>
        <v>-6468</v>
      </c>
      <c r="K66" s="172">
        <f>-Jun!L234</f>
        <v>-6468</v>
      </c>
      <c r="L66" s="172">
        <f>-Jul!L237</f>
        <v>-6468</v>
      </c>
      <c r="M66" s="172">
        <f>-Ago!L235</f>
        <v>-6468</v>
      </c>
      <c r="N66" s="131">
        <f t="shared" si="18"/>
        <v>-25872</v>
      </c>
      <c r="O66" s="137">
        <f t="shared" si="19"/>
        <v>0.34042105263157896</v>
      </c>
      <c r="P66" s="172">
        <f>-Set!L241</f>
        <v>-6468</v>
      </c>
      <c r="Q66" s="172">
        <f>-Out!L239</f>
        <v>-6468</v>
      </c>
      <c r="R66" s="172">
        <f>-Nov!L243</f>
        <v>-6468</v>
      </c>
      <c r="S66" s="172">
        <f>-Dez!L252</f>
        <v>-6468</v>
      </c>
      <c r="T66" s="172">
        <f t="shared" si="20"/>
        <v>-25872</v>
      </c>
      <c r="U66" s="133">
        <f t="shared" si="21"/>
        <v>0.34042105263157896</v>
      </c>
      <c r="V66" s="123">
        <f t="shared" si="22"/>
        <v>-77616</v>
      </c>
      <c r="W66" s="143">
        <f t="shared" si="23"/>
        <v>1.0212631578947369</v>
      </c>
      <c r="X66" s="99"/>
      <c r="Y66" s="99"/>
      <c r="Z66" s="99"/>
      <c r="AA66" s="99"/>
      <c r="AB66" s="99"/>
      <c r="AC66" s="99"/>
      <c r="AD66" s="99"/>
      <c r="AE66" s="100"/>
    </row>
    <row r="67" spans="1:31" x14ac:dyDescent="0.3">
      <c r="A67" s="102" t="s">
        <v>125</v>
      </c>
      <c r="B67" s="102" t="s">
        <v>126</v>
      </c>
      <c r="C67" s="172">
        <v>-910855</v>
      </c>
      <c r="D67" s="172">
        <f>-Jan!K238</f>
        <v>-5054.96</v>
      </c>
      <c r="E67" s="172">
        <f>-Fev!L241</f>
        <v>-43630.98</v>
      </c>
      <c r="F67" s="172">
        <f>-Mar!L244</f>
        <v>-24665.7</v>
      </c>
      <c r="G67" s="172">
        <f>-Abr!L240</f>
        <v>-27053.85</v>
      </c>
      <c r="H67" s="131">
        <f t="shared" si="16"/>
        <v>-100405.48999999999</v>
      </c>
      <c r="I67" s="132">
        <f t="shared" si="17"/>
        <v>0.1102321335448562</v>
      </c>
      <c r="J67" s="172">
        <f>-Mai!L239</f>
        <v>-124609.36</v>
      </c>
      <c r="K67" s="172">
        <f>-Jun!L240</f>
        <v>-34098.32</v>
      </c>
      <c r="L67" s="172">
        <f>-Jul!L243</f>
        <v>-99727.8</v>
      </c>
      <c r="M67" s="172">
        <f>-Ago!L241</f>
        <v>-33898.11</v>
      </c>
      <c r="N67" s="131">
        <f t="shared" si="18"/>
        <v>-292333.58999999997</v>
      </c>
      <c r="O67" s="137">
        <f t="shared" si="19"/>
        <v>0.32094415686360611</v>
      </c>
      <c r="P67" s="172">
        <f>-Set!L247</f>
        <v>-35019.75</v>
      </c>
      <c r="Q67" s="172">
        <f>-Out!L245</f>
        <v>-98266.87000000001</v>
      </c>
      <c r="R67" s="172">
        <f>-Nov!L249</f>
        <v>-33951.79</v>
      </c>
      <c r="S67" s="172">
        <f>-Dez!L258</f>
        <v>-37418.800000000003</v>
      </c>
      <c r="T67" s="172">
        <f t="shared" si="20"/>
        <v>-204657.21000000002</v>
      </c>
      <c r="U67" s="133">
        <f t="shared" si="21"/>
        <v>0.2246869260200581</v>
      </c>
      <c r="V67" s="123">
        <f t="shared" si="22"/>
        <v>-597396.29</v>
      </c>
      <c r="W67" s="143">
        <f t="shared" si="23"/>
        <v>0.65586321642852052</v>
      </c>
      <c r="X67" s="99"/>
      <c r="Y67" s="99"/>
      <c r="Z67" s="99"/>
      <c r="AA67" s="99"/>
      <c r="AB67" s="99"/>
      <c r="AC67" s="99"/>
      <c r="AD67" s="99"/>
      <c r="AE67" s="100"/>
    </row>
    <row r="68" spans="1:31" x14ac:dyDescent="0.3">
      <c r="A68" s="102" t="s">
        <v>127</v>
      </c>
      <c r="B68" s="102" t="s">
        <v>128</v>
      </c>
      <c r="C68" s="172">
        <v>-260000</v>
      </c>
      <c r="D68" s="172">
        <f>-Jan!K234-Jan!K239</f>
        <v>-24233.61</v>
      </c>
      <c r="E68" s="172">
        <f>-Fev!L242-Fev!L237</f>
        <v>-24125.61</v>
      </c>
      <c r="F68" s="172">
        <f>-Mar!L240-Mar!L245</f>
        <v>-19367.79</v>
      </c>
      <c r="G68" s="172">
        <f>-Abr!L241-Abr!L236</f>
        <v>-28334.5</v>
      </c>
      <c r="H68" s="131">
        <f t="shared" si="16"/>
        <v>-96061.510000000009</v>
      </c>
      <c r="I68" s="132">
        <f t="shared" si="17"/>
        <v>0.36946734615384619</v>
      </c>
      <c r="J68" s="172">
        <f>-Mai!L235-Mai!L240</f>
        <v>-23977.29</v>
      </c>
      <c r="K68" s="172">
        <f>-Jun!L236-Jun!L241</f>
        <v>-27685.89</v>
      </c>
      <c r="L68" s="172">
        <f>-Jul!L244-Jul!L239</f>
        <v>-25025.569999999996</v>
      </c>
      <c r="M68" s="172">
        <f>-Ago!L242-Ago!L237</f>
        <v>-24507.040000000001</v>
      </c>
      <c r="N68" s="131">
        <f t="shared" si="18"/>
        <v>-101195.79000000001</v>
      </c>
      <c r="O68" s="137">
        <f t="shared" si="19"/>
        <v>0.38921457692307693</v>
      </c>
      <c r="P68" s="172">
        <f>-Set!L243-Set!L248</f>
        <v>-24786.32</v>
      </c>
      <c r="Q68" s="172">
        <f>-Out!L241-Out!L246</f>
        <v>-24554.640000000003</v>
      </c>
      <c r="R68" s="172">
        <f>-Nov!L250-Nov!L245</f>
        <v>-24640.84</v>
      </c>
      <c r="S68" s="172">
        <f>-Dez!L259-Dez!L254</f>
        <v>-50152.630000000005</v>
      </c>
      <c r="T68" s="172">
        <f t="shared" si="20"/>
        <v>-124134.43000000001</v>
      </c>
      <c r="U68" s="133">
        <f t="shared" si="21"/>
        <v>0.47744011538461539</v>
      </c>
      <c r="V68" s="123">
        <f t="shared" si="22"/>
        <v>-321391.73000000004</v>
      </c>
      <c r="W68" s="143">
        <f t="shared" si="23"/>
        <v>1.2361220384615386</v>
      </c>
      <c r="X68" s="99"/>
      <c r="Y68" s="99"/>
      <c r="Z68" s="99"/>
      <c r="AA68" s="99"/>
      <c r="AB68" s="99"/>
      <c r="AC68" s="99"/>
      <c r="AD68" s="99"/>
      <c r="AE68" s="100"/>
    </row>
    <row r="69" spans="1:31" x14ac:dyDescent="0.3">
      <c r="A69" s="102" t="s">
        <v>129</v>
      </c>
      <c r="B69" s="102" t="s">
        <v>130</v>
      </c>
      <c r="C69" s="172">
        <v>-252824</v>
      </c>
      <c r="D69" s="172">
        <f>-Jan!K231</f>
        <v>-19448</v>
      </c>
      <c r="E69" s="172">
        <f>-Fev!L234</f>
        <v>-19448</v>
      </c>
      <c r="F69" s="172">
        <f>-Mar!L237</f>
        <v>-19448</v>
      </c>
      <c r="G69" s="172">
        <f>-Abr!L233</f>
        <v>-19448</v>
      </c>
      <c r="H69" s="131">
        <f t="shared" si="16"/>
        <v>-77792</v>
      </c>
      <c r="I69" s="132">
        <f t="shared" si="17"/>
        <v>0.30769230769230771</v>
      </c>
      <c r="J69" s="172">
        <f>-Mai!L232</f>
        <v>-19448.03</v>
      </c>
      <c r="K69" s="172">
        <f>-Jun!L233</f>
        <v>-19448</v>
      </c>
      <c r="L69" s="172">
        <f>-Jul!L236</f>
        <v>-19448</v>
      </c>
      <c r="M69" s="172">
        <f>-Ago!L234</f>
        <v>-19448</v>
      </c>
      <c r="N69" s="131">
        <f t="shared" si="18"/>
        <v>-77792.03</v>
      </c>
      <c r="O69" s="137">
        <f t="shared" si="19"/>
        <v>0.30769242635192862</v>
      </c>
      <c r="P69" s="172">
        <f>-Set!L240</f>
        <v>-19448</v>
      </c>
      <c r="Q69" s="172">
        <f>-Out!L238</f>
        <v>-19448</v>
      </c>
      <c r="R69" s="172">
        <f>-Nov!L242</f>
        <v>-29172.050000000003</v>
      </c>
      <c r="S69" s="172">
        <f>-Dez!L251</f>
        <v>-29172</v>
      </c>
      <c r="T69" s="172">
        <f t="shared" si="20"/>
        <v>-97240.05</v>
      </c>
      <c r="U69" s="133">
        <f t="shared" si="21"/>
        <v>0.38461558238141952</v>
      </c>
      <c r="V69" s="123">
        <f t="shared" si="22"/>
        <v>-252824.08000000002</v>
      </c>
      <c r="W69" s="143">
        <f t="shared" si="23"/>
        <v>1.0000003164256559</v>
      </c>
      <c r="X69" s="99"/>
      <c r="Y69" s="99"/>
      <c r="Z69" s="99"/>
      <c r="AA69" s="99"/>
      <c r="AB69" s="99"/>
      <c r="AC69" s="99"/>
      <c r="AD69" s="99"/>
      <c r="AE69" s="100"/>
    </row>
    <row r="70" spans="1:31" x14ac:dyDescent="0.3">
      <c r="A70" s="102" t="s">
        <v>131</v>
      </c>
      <c r="B70" s="102" t="s">
        <v>132</v>
      </c>
      <c r="C70" s="172">
        <v>-115000</v>
      </c>
      <c r="D70" s="172">
        <f>-Jan!K233</f>
        <v>-9795.92</v>
      </c>
      <c r="E70" s="172">
        <f>-Fev!L236</f>
        <v>0.04</v>
      </c>
      <c r="F70" s="172">
        <f>-Mar!L239</f>
        <v>-0.02</v>
      </c>
      <c r="G70" s="172">
        <v>0</v>
      </c>
      <c r="H70" s="131">
        <f t="shared" si="16"/>
        <v>-9795.9</v>
      </c>
      <c r="I70" s="132">
        <f t="shared" si="17"/>
        <v>8.518173913043478E-2</v>
      </c>
      <c r="J70" s="172">
        <v>0</v>
      </c>
      <c r="K70" s="172">
        <f>-Jun!L235</f>
        <v>0</v>
      </c>
      <c r="L70" s="172">
        <v>0</v>
      </c>
      <c r="M70" s="172">
        <f>-Ago!L236</f>
        <v>-52543.519999999997</v>
      </c>
      <c r="N70" s="131">
        <f t="shared" si="18"/>
        <v>-52543.519999999997</v>
      </c>
      <c r="O70" s="137">
        <f t="shared" si="19"/>
        <v>0.45690017391304344</v>
      </c>
      <c r="P70" s="172">
        <f>-Set!L242</f>
        <v>-39407.479999999996</v>
      </c>
      <c r="Q70" s="172">
        <f>-Out!L240</f>
        <v>-19703.780000000002</v>
      </c>
      <c r="R70" s="172">
        <f>-Nov!L244</f>
        <v>-0.02</v>
      </c>
      <c r="S70" s="172">
        <v>0</v>
      </c>
      <c r="T70" s="172">
        <f t="shared" si="20"/>
        <v>-59111.279999999992</v>
      </c>
      <c r="U70" s="133">
        <f t="shared" si="21"/>
        <v>0.51401113043478253</v>
      </c>
      <c r="V70" s="123">
        <f t="shared" si="22"/>
        <v>-121450.69999999998</v>
      </c>
      <c r="W70" s="143">
        <f t="shared" si="23"/>
        <v>1.0560930434782607</v>
      </c>
      <c r="X70" s="99"/>
      <c r="Y70" s="99"/>
      <c r="Z70" s="99"/>
      <c r="AA70" s="99"/>
      <c r="AB70" s="99"/>
      <c r="AC70" s="99"/>
      <c r="AD70" s="99"/>
      <c r="AE70" s="100"/>
    </row>
    <row r="71" spans="1:31" x14ac:dyDescent="0.3">
      <c r="A71" s="102" t="s">
        <v>133</v>
      </c>
      <c r="B71" s="102" t="s">
        <v>134</v>
      </c>
      <c r="C71" s="172">
        <v>-13500</v>
      </c>
      <c r="D71" s="172">
        <f>-Jan!K236</f>
        <v>-450</v>
      </c>
      <c r="E71" s="172">
        <f>-Fev!L239</f>
        <v>-1100</v>
      </c>
      <c r="F71" s="172">
        <f>-Mar!L242</f>
        <v>-1000</v>
      </c>
      <c r="G71" s="172">
        <f>-Abr!L238</f>
        <v>-1300</v>
      </c>
      <c r="H71" s="131">
        <f t="shared" si="16"/>
        <v>-3850</v>
      </c>
      <c r="I71" s="132">
        <f t="shared" si="17"/>
        <v>0.28518518518518521</v>
      </c>
      <c r="J71" s="172">
        <f>-Mai!L237</f>
        <v>-996</v>
      </c>
      <c r="K71" s="172">
        <f>-Jun!L238</f>
        <v>-1596</v>
      </c>
      <c r="L71" s="172">
        <f>-Jul!L241</f>
        <v>-1787.93</v>
      </c>
      <c r="M71" s="172">
        <f>-Ago!L239</f>
        <v>-660</v>
      </c>
      <c r="N71" s="131">
        <f t="shared" si="18"/>
        <v>-5039.93</v>
      </c>
      <c r="O71" s="137">
        <f t="shared" si="19"/>
        <v>0.37332814814814819</v>
      </c>
      <c r="P71" s="172">
        <f>-Set!L245</f>
        <v>-7233.64</v>
      </c>
      <c r="Q71" s="172">
        <f>-Out!L243</f>
        <v>-2505.38</v>
      </c>
      <c r="R71" s="172">
        <f>-Nov!L247</f>
        <v>-3443.75</v>
      </c>
      <c r="S71" s="172">
        <f>-Dez!L256</f>
        <v>-11859.29</v>
      </c>
      <c r="T71" s="172">
        <f t="shared" si="20"/>
        <v>-25042.06</v>
      </c>
      <c r="U71" s="133">
        <f t="shared" si="21"/>
        <v>1.8549674074074074</v>
      </c>
      <c r="V71" s="123">
        <f t="shared" si="22"/>
        <v>-33931.990000000005</v>
      </c>
      <c r="W71" s="143">
        <f t="shared" si="23"/>
        <v>2.5134807407407411</v>
      </c>
      <c r="X71" s="99"/>
      <c r="Y71" s="99"/>
      <c r="Z71" s="99"/>
      <c r="AA71" s="99"/>
      <c r="AB71" s="99"/>
      <c r="AC71" s="99"/>
      <c r="AD71" s="99"/>
      <c r="AE71" s="100"/>
    </row>
    <row r="72" spans="1:31" x14ac:dyDescent="0.3">
      <c r="A72" s="92" t="s">
        <v>135</v>
      </c>
      <c r="B72" s="92" t="s">
        <v>136</v>
      </c>
      <c r="C72" s="122">
        <f>C73+C74+C80+C81+C82+C83+C84+C85+C87+C92+C86</f>
        <v>-6071664.5300000012</v>
      </c>
      <c r="D72" s="122">
        <f>D73+D74+D80+D81+D82+D83+D84+D85+D87+D92+D86</f>
        <v>-311656.63</v>
      </c>
      <c r="E72" s="122">
        <f>E73+E74+E80+E81+E82+E83+E84+E85+E87+E92+E86</f>
        <v>-280436.17999999993</v>
      </c>
      <c r="F72" s="122">
        <f>F73+F74+F80+F81+F82+F83+F84+F85+F87+F92+F86</f>
        <v>-310774.37</v>
      </c>
      <c r="G72" s="122">
        <f>G73+G74+G80+G81+G82+G83+G84+G85+G87+G92+G86</f>
        <v>-338734.50999999995</v>
      </c>
      <c r="H72" s="127">
        <f t="shared" si="16"/>
        <v>-1241601.69</v>
      </c>
      <c r="I72" s="128">
        <f t="shared" si="17"/>
        <v>0.20449115458623662</v>
      </c>
      <c r="J72" s="122">
        <f>J73+J74+J80+J81+J82+J83+J84+J85+J87+J92+J86</f>
        <v>-323584.32</v>
      </c>
      <c r="K72" s="122">
        <f>K73+K74+K80+K81+K82+K83+K84+K85+K87+K92+K86</f>
        <v>-405324.16</v>
      </c>
      <c r="L72" s="122">
        <f>L73+L74+L80+L81+L82+L83+L84+L85+L87+L92+L86</f>
        <v>-392653.38</v>
      </c>
      <c r="M72" s="122">
        <f>M73+M74+M80+M81+M82+M83+M84+M85+M87+M92+M86</f>
        <v>-408643.79000000004</v>
      </c>
      <c r="N72" s="127">
        <f t="shared" si="18"/>
        <v>-1530205.65</v>
      </c>
      <c r="O72" s="136">
        <f t="shared" si="19"/>
        <v>0.25202407716027087</v>
      </c>
      <c r="P72" s="122">
        <f>P73+P74+P80+P81+P82+P83+P84+P85+P87+P92+P86</f>
        <v>-363431.15</v>
      </c>
      <c r="Q72" s="122">
        <f>Q73+Q74+Q80+Q81+Q82+Q83+Q84+Q85+Q87+Q92+Q86</f>
        <v>-391663.2699999999</v>
      </c>
      <c r="R72" s="122">
        <f>R73+R74+R80+R81+R82+R83+R84+R85+R87+R92+R86</f>
        <v>-430714.99999999994</v>
      </c>
      <c r="S72" s="122">
        <f>S73+S74+S80+S81+S82+S83+S84+S85+S87+S92+S86</f>
        <v>-743532.1100000001</v>
      </c>
      <c r="T72" s="122">
        <f t="shared" si="20"/>
        <v>-1929341.53</v>
      </c>
      <c r="U72" s="114">
        <f t="shared" si="21"/>
        <v>0.31776154964872533</v>
      </c>
      <c r="V72" s="123">
        <f t="shared" si="22"/>
        <v>-4701148.87</v>
      </c>
      <c r="W72" s="98">
        <f t="shared" si="23"/>
        <v>0.77427678139523282</v>
      </c>
      <c r="X72" s="99"/>
      <c r="Y72" s="99"/>
      <c r="Z72" s="99"/>
      <c r="AA72" s="99"/>
      <c r="AB72" s="99"/>
      <c r="AC72" s="99"/>
      <c r="AD72" s="99"/>
      <c r="AE72" s="100"/>
    </row>
    <row r="73" spans="1:31" x14ac:dyDescent="0.3">
      <c r="A73" s="102" t="s">
        <v>137</v>
      </c>
      <c r="B73" s="173" t="s">
        <v>138</v>
      </c>
      <c r="C73" s="123">
        <v>0</v>
      </c>
      <c r="D73" s="123">
        <v>0</v>
      </c>
      <c r="E73" s="123">
        <v>0</v>
      </c>
      <c r="F73" s="123">
        <v>0</v>
      </c>
      <c r="G73" s="123">
        <v>0</v>
      </c>
      <c r="H73" s="127">
        <f t="shared" si="16"/>
        <v>0</v>
      </c>
      <c r="I73" s="128" t="str">
        <f t="shared" si="17"/>
        <v>-</v>
      </c>
      <c r="J73" s="123">
        <v>0</v>
      </c>
      <c r="K73" s="123">
        <v>0</v>
      </c>
      <c r="L73" s="123">
        <v>0</v>
      </c>
      <c r="M73" s="123">
        <v>0</v>
      </c>
      <c r="N73" s="127">
        <f t="shared" si="18"/>
        <v>0</v>
      </c>
      <c r="O73" s="136" t="str">
        <f t="shared" si="19"/>
        <v>-</v>
      </c>
      <c r="P73" s="123">
        <v>0</v>
      </c>
      <c r="Q73" s="123">
        <v>0</v>
      </c>
      <c r="R73" s="108">
        <v>0</v>
      </c>
      <c r="S73" s="123">
        <v>0</v>
      </c>
      <c r="T73" s="123">
        <f t="shared" si="20"/>
        <v>0</v>
      </c>
      <c r="U73" s="114" t="str">
        <f t="shared" si="21"/>
        <v>-</v>
      </c>
      <c r="V73" s="123">
        <f t="shared" si="22"/>
        <v>0</v>
      </c>
      <c r="W73" s="98" t="str">
        <f t="shared" si="23"/>
        <v>-</v>
      </c>
      <c r="X73" s="99"/>
      <c r="Y73" s="99"/>
      <c r="Z73" s="99"/>
      <c r="AA73" s="99"/>
      <c r="AB73" s="99"/>
      <c r="AC73" s="99"/>
      <c r="AD73" s="99"/>
      <c r="AE73" s="100"/>
    </row>
    <row r="74" spans="1:31" s="107" customFormat="1" x14ac:dyDescent="0.3">
      <c r="A74" s="92" t="s">
        <v>139</v>
      </c>
      <c r="B74" s="92" t="s">
        <v>140</v>
      </c>
      <c r="C74" s="122">
        <f>SUM(C75:C79)</f>
        <v>-1837416.6600000001</v>
      </c>
      <c r="D74" s="122">
        <f>SUM(D75:D79)</f>
        <v>-112581.40000000001</v>
      </c>
      <c r="E74" s="122">
        <f>SUM(E75:E79)</f>
        <v>-91876.28</v>
      </c>
      <c r="F74" s="122">
        <f>SUM(F75:F79)</f>
        <v>-98056.88</v>
      </c>
      <c r="G74" s="122">
        <f>SUM(G75:G79)</f>
        <v>-113385.31999999999</v>
      </c>
      <c r="H74" s="127">
        <f t="shared" si="16"/>
        <v>-415899.88</v>
      </c>
      <c r="I74" s="128">
        <f t="shared" si="17"/>
        <v>0.22635033689092596</v>
      </c>
      <c r="J74" s="122">
        <f>SUM(J75:J79)</f>
        <v>-107101.32</v>
      </c>
      <c r="K74" s="122">
        <f>SUM(K75:K79)</f>
        <v>-117186.17</v>
      </c>
      <c r="L74" s="122">
        <f>SUM(L75:L79)</f>
        <v>-165943.48000000001</v>
      </c>
      <c r="M74" s="122">
        <f>SUM(M75:M79)</f>
        <v>-116928.23</v>
      </c>
      <c r="N74" s="127">
        <f t="shared" si="18"/>
        <v>-507159.19999999995</v>
      </c>
      <c r="O74" s="136">
        <f t="shared" si="19"/>
        <v>0.27601752560575993</v>
      </c>
      <c r="P74" s="122">
        <f>SUM(P75:P79)</f>
        <v>-139842.39000000001</v>
      </c>
      <c r="Q74" s="122">
        <f>SUM(Q75:Q79)</f>
        <v>-150254.5</v>
      </c>
      <c r="R74" s="122">
        <f>SUM(R75:R79)</f>
        <v>-141374.75999999998</v>
      </c>
      <c r="S74" s="122">
        <f>SUM(S75:S79)</f>
        <v>-165805.11000000002</v>
      </c>
      <c r="T74" s="122">
        <f t="shared" si="20"/>
        <v>-597276.76</v>
      </c>
      <c r="U74" s="114">
        <f t="shared" si="21"/>
        <v>0.32506332015080347</v>
      </c>
      <c r="V74" s="123">
        <f t="shared" si="22"/>
        <v>-1520335.8399999999</v>
      </c>
      <c r="W74" s="98">
        <f t="shared" si="23"/>
        <v>0.82743118264748927</v>
      </c>
      <c r="X74" s="99"/>
      <c r="Y74" s="99"/>
      <c r="Z74" s="99"/>
      <c r="AA74" s="99"/>
      <c r="AB74" s="99"/>
      <c r="AC74" s="99"/>
      <c r="AD74" s="99"/>
      <c r="AE74" s="100"/>
    </row>
    <row r="75" spans="1:31" x14ac:dyDescent="0.3">
      <c r="A75" s="102" t="s">
        <v>141</v>
      </c>
      <c r="B75" s="102" t="s">
        <v>142</v>
      </c>
      <c r="C75" s="172">
        <v>-270896</v>
      </c>
      <c r="D75" s="172">
        <f>-Jan!K250</f>
        <v>-20764.57</v>
      </c>
      <c r="E75" s="172">
        <f>-Fev!L253</f>
        <v>-21218.55</v>
      </c>
      <c r="F75" s="172">
        <f>-Mar!L256</f>
        <v>-25652.15</v>
      </c>
      <c r="G75" s="172">
        <f>-Abr!L252</f>
        <v>-34430.31</v>
      </c>
      <c r="H75" s="131">
        <f t="shared" si="16"/>
        <v>-102065.57999999999</v>
      </c>
      <c r="I75" s="132">
        <f t="shared" si="17"/>
        <v>0.37677034729194964</v>
      </c>
      <c r="J75" s="172">
        <f>-Mai!L251</f>
        <v>-28373.279999999999</v>
      </c>
      <c r="K75" s="172">
        <f>-Jun!L252</f>
        <v>-32642.560000000001</v>
      </c>
      <c r="L75" s="172">
        <f>-Jul!L255</f>
        <v>-29050.35</v>
      </c>
      <c r="M75" s="172">
        <f>-Ago!L253</f>
        <v>-25536.62</v>
      </c>
      <c r="N75" s="131">
        <f t="shared" si="18"/>
        <v>-115602.81</v>
      </c>
      <c r="O75" s="137">
        <f t="shared" si="19"/>
        <v>0.42674240298860078</v>
      </c>
      <c r="P75" s="172">
        <f>-Set!L259</f>
        <v>-43048.480000000003</v>
      </c>
      <c r="Q75" s="172">
        <f>-Out!L257</f>
        <v>-37995.980000000003</v>
      </c>
      <c r="R75" s="172">
        <f>-Nov!L261</f>
        <v>-34591.339999999997</v>
      </c>
      <c r="S75" s="172">
        <f>-Dez!L270</f>
        <v>-36200.17</v>
      </c>
      <c r="T75" s="172">
        <f t="shared" si="20"/>
        <v>-151835.97</v>
      </c>
      <c r="U75" s="133">
        <f t="shared" si="21"/>
        <v>0.56049542998050916</v>
      </c>
      <c r="V75" s="123">
        <f t="shared" si="22"/>
        <v>-369504.36</v>
      </c>
      <c r="W75" s="143">
        <f t="shared" si="23"/>
        <v>1.3640081802610595</v>
      </c>
      <c r="X75" s="99"/>
      <c r="Y75" s="99"/>
      <c r="Z75" s="99"/>
      <c r="AA75" s="99"/>
      <c r="AB75" s="99"/>
      <c r="AC75" s="99"/>
      <c r="AD75" s="99"/>
      <c r="AE75" s="100"/>
    </row>
    <row r="76" spans="1:31" x14ac:dyDescent="0.3">
      <c r="A76" s="102" t="s">
        <v>143</v>
      </c>
      <c r="B76" s="102" t="s">
        <v>144</v>
      </c>
      <c r="C76" s="172">
        <v>-576520.66</v>
      </c>
      <c r="D76" s="172">
        <f>-Jan!K248</f>
        <v>-48270.76</v>
      </c>
      <c r="E76" s="172">
        <f>-Fev!L251</f>
        <v>-40801.32</v>
      </c>
      <c r="F76" s="172">
        <f>-Mar!L254</f>
        <v>-42117.87</v>
      </c>
      <c r="G76" s="172">
        <f>-Abr!L250</f>
        <v>-47168.15</v>
      </c>
      <c r="H76" s="131">
        <f t="shared" si="16"/>
        <v>-178358.1</v>
      </c>
      <c r="I76" s="132">
        <f t="shared" si="17"/>
        <v>0.30936983247053107</v>
      </c>
      <c r="J76" s="172">
        <f>-Mai!L249</f>
        <v>-40894.29</v>
      </c>
      <c r="K76" s="172">
        <f>-Jun!L250</f>
        <v>-43975.96</v>
      </c>
      <c r="L76" s="172">
        <f>-Jul!L253</f>
        <v>-49952.44</v>
      </c>
      <c r="M76" s="172">
        <f>-Ago!L251</f>
        <v>-48945.71</v>
      </c>
      <c r="N76" s="131">
        <f t="shared" si="18"/>
        <v>-183768.4</v>
      </c>
      <c r="O76" s="137">
        <f t="shared" si="19"/>
        <v>0.31875423163499461</v>
      </c>
      <c r="P76" s="172">
        <f>-Set!L257</f>
        <v>-53784.53</v>
      </c>
      <c r="Q76" s="172">
        <f>-Out!L255</f>
        <v>-58967.9</v>
      </c>
      <c r="R76" s="172">
        <f>-Nov!L259</f>
        <v>-54990.79</v>
      </c>
      <c r="S76" s="172">
        <f>-Dez!L268</f>
        <v>-83552.41</v>
      </c>
      <c r="T76" s="172">
        <f t="shared" si="20"/>
        <v>-251295.63</v>
      </c>
      <c r="U76" s="133">
        <f t="shared" si="21"/>
        <v>0.43588313036344611</v>
      </c>
      <c r="V76" s="123">
        <f t="shared" si="22"/>
        <v>-613422.13</v>
      </c>
      <c r="W76" s="143">
        <f t="shared" si="23"/>
        <v>1.0640071944689717</v>
      </c>
      <c r="X76" s="99"/>
      <c r="Y76" s="99"/>
      <c r="Z76" s="99"/>
      <c r="AA76" s="99"/>
      <c r="AB76" s="99"/>
      <c r="AC76" s="99"/>
      <c r="AD76" s="99"/>
      <c r="AE76" s="100"/>
    </row>
    <row r="77" spans="1:31" x14ac:dyDescent="0.3">
      <c r="A77" s="102" t="s">
        <v>145</v>
      </c>
      <c r="B77" s="102" t="s">
        <v>146</v>
      </c>
      <c r="C77" s="172">
        <v>0</v>
      </c>
      <c r="D77" s="172">
        <v>0</v>
      </c>
      <c r="E77" s="172">
        <v>0</v>
      </c>
      <c r="F77" s="172">
        <v>0</v>
      </c>
      <c r="G77" s="172">
        <v>0</v>
      </c>
      <c r="H77" s="131">
        <f t="shared" si="16"/>
        <v>0</v>
      </c>
      <c r="I77" s="132" t="str">
        <f t="shared" si="17"/>
        <v>-</v>
      </c>
      <c r="J77" s="172">
        <v>0</v>
      </c>
      <c r="K77" s="172">
        <v>0</v>
      </c>
      <c r="L77" s="172">
        <v>0</v>
      </c>
      <c r="M77" s="172">
        <v>0</v>
      </c>
      <c r="N77" s="131">
        <f t="shared" si="18"/>
        <v>0</v>
      </c>
      <c r="O77" s="137" t="str">
        <f t="shared" si="19"/>
        <v>-</v>
      </c>
      <c r="P77" s="172">
        <v>0</v>
      </c>
      <c r="Q77" s="172">
        <v>0</v>
      </c>
      <c r="R77" s="172">
        <v>0</v>
      </c>
      <c r="S77" s="172">
        <v>0</v>
      </c>
      <c r="T77" s="172">
        <f t="shared" si="20"/>
        <v>0</v>
      </c>
      <c r="U77" s="133" t="str">
        <f t="shared" si="21"/>
        <v>-</v>
      </c>
      <c r="V77" s="123">
        <f t="shared" si="22"/>
        <v>0</v>
      </c>
      <c r="W77" s="143" t="str">
        <f t="shared" si="23"/>
        <v>-</v>
      </c>
      <c r="X77" s="99"/>
      <c r="Y77" s="99"/>
      <c r="Z77" s="99"/>
      <c r="AA77" s="99"/>
      <c r="AB77" s="99"/>
      <c r="AC77" s="99"/>
      <c r="AD77" s="99"/>
      <c r="AE77" s="100"/>
    </row>
    <row r="78" spans="1:31" x14ac:dyDescent="0.3">
      <c r="A78" s="102" t="s">
        <v>147</v>
      </c>
      <c r="B78" s="102" t="s">
        <v>148</v>
      </c>
      <c r="C78" s="172">
        <v>-840000</v>
      </c>
      <c r="D78" s="172">
        <f>-Jan!K249</f>
        <v>-36426.74</v>
      </c>
      <c r="E78" s="172">
        <f>-Fev!L252</f>
        <v>-22320.59</v>
      </c>
      <c r="F78" s="172">
        <f>-Mar!L255</f>
        <v>-22320.59</v>
      </c>
      <c r="G78" s="172">
        <f>-Abr!L251</f>
        <v>-23790.59</v>
      </c>
      <c r="H78" s="131">
        <f t="shared" si="16"/>
        <v>-104858.51</v>
      </c>
      <c r="I78" s="132">
        <f t="shared" si="17"/>
        <v>0.12483155952380952</v>
      </c>
      <c r="J78" s="172">
        <f>-Mai!L250</f>
        <v>-29709.25</v>
      </c>
      <c r="K78" s="172">
        <f>-Jun!L251</f>
        <v>-32556.560000000001</v>
      </c>
      <c r="L78" s="172">
        <f>-Jul!L254</f>
        <v>-76559.91</v>
      </c>
      <c r="M78" s="172">
        <f>-Ago!L252</f>
        <v>-33664.04</v>
      </c>
      <c r="N78" s="131">
        <f t="shared" si="18"/>
        <v>-172489.76</v>
      </c>
      <c r="O78" s="137">
        <f t="shared" si="19"/>
        <v>0.20534495238095241</v>
      </c>
      <c r="P78" s="172">
        <f>-Set!L258</f>
        <v>-34162.370000000003</v>
      </c>
      <c r="Q78" s="172">
        <f>-Out!L256</f>
        <v>-44038.31</v>
      </c>
      <c r="R78" s="172">
        <f>-Nov!L260</f>
        <v>-42630.3</v>
      </c>
      <c r="S78" s="172">
        <f>-Dez!L269</f>
        <v>-37112.370000000003</v>
      </c>
      <c r="T78" s="172">
        <f t="shared" si="20"/>
        <v>-157943.35</v>
      </c>
      <c r="U78" s="133">
        <f t="shared" si="21"/>
        <v>0.18802779761904762</v>
      </c>
      <c r="V78" s="123">
        <f t="shared" si="22"/>
        <v>-435291.62</v>
      </c>
      <c r="W78" s="143">
        <f t="shared" si="23"/>
        <v>0.51820430952380947</v>
      </c>
      <c r="X78" s="99"/>
      <c r="Y78" s="99"/>
      <c r="Z78" s="99"/>
      <c r="AA78" s="99"/>
      <c r="AB78" s="99"/>
      <c r="AC78" s="99"/>
      <c r="AD78" s="99"/>
      <c r="AE78" s="100"/>
    </row>
    <row r="79" spans="1:31" x14ac:dyDescent="0.3">
      <c r="A79" s="102" t="s">
        <v>149</v>
      </c>
      <c r="B79" s="102" t="s">
        <v>150</v>
      </c>
      <c r="C79" s="172">
        <v>-150000</v>
      </c>
      <c r="D79" s="172">
        <f>-Jan!K251</f>
        <v>-7119.33</v>
      </c>
      <c r="E79" s="172">
        <f>-Fev!L254</f>
        <v>-7535.82</v>
      </c>
      <c r="F79" s="172">
        <f>-Mar!L257</f>
        <v>-7966.27</v>
      </c>
      <c r="G79" s="172">
        <f>-Abr!L253</f>
        <v>-7996.27</v>
      </c>
      <c r="H79" s="131">
        <f t="shared" si="16"/>
        <v>-30617.69</v>
      </c>
      <c r="I79" s="132">
        <f t="shared" si="17"/>
        <v>0.20411793333333333</v>
      </c>
      <c r="J79" s="172">
        <f>-Mai!L252</f>
        <v>-8124.5</v>
      </c>
      <c r="K79" s="172">
        <f>-Jun!L253</f>
        <v>-8011.09</v>
      </c>
      <c r="L79" s="172">
        <f>-Jul!L256</f>
        <v>-10380.780000000001</v>
      </c>
      <c r="M79" s="172">
        <f>-Ago!L254</f>
        <v>-8781.86</v>
      </c>
      <c r="N79" s="131">
        <f t="shared" si="18"/>
        <v>-35298.230000000003</v>
      </c>
      <c r="O79" s="137">
        <f t="shared" si="19"/>
        <v>0.23532153333333336</v>
      </c>
      <c r="P79" s="172">
        <f>-Set!L260</f>
        <v>-8847.01</v>
      </c>
      <c r="Q79" s="172">
        <f>-Out!L258</f>
        <v>-9252.31</v>
      </c>
      <c r="R79" s="172">
        <f>-Nov!L262</f>
        <v>-9162.33</v>
      </c>
      <c r="S79" s="172">
        <f>-Dez!L271</f>
        <v>-8940.16</v>
      </c>
      <c r="T79" s="172">
        <f t="shared" si="20"/>
        <v>-36201.81</v>
      </c>
      <c r="U79" s="133">
        <f t="shared" si="21"/>
        <v>0.24134539999999999</v>
      </c>
      <c r="V79" s="123">
        <f t="shared" si="22"/>
        <v>-102117.73</v>
      </c>
      <c r="W79" s="143">
        <f t="shared" si="23"/>
        <v>0.6807848666666666</v>
      </c>
      <c r="X79" s="99"/>
      <c r="Y79" s="99"/>
      <c r="Z79" s="99"/>
      <c r="AA79" s="99"/>
      <c r="AB79" s="99"/>
      <c r="AC79" s="99"/>
      <c r="AD79" s="99"/>
      <c r="AE79" s="100"/>
    </row>
    <row r="80" spans="1:31" x14ac:dyDescent="0.3">
      <c r="A80" s="102" t="s">
        <v>151</v>
      </c>
      <c r="B80" s="102" t="s">
        <v>152</v>
      </c>
      <c r="C80" s="172">
        <v>-32538.02</v>
      </c>
      <c r="D80" s="172">
        <v>0</v>
      </c>
      <c r="E80" s="172">
        <f>-Fev!L256</f>
        <v>-150.19999999999999</v>
      </c>
      <c r="F80" s="172">
        <f>-Mar!L259</f>
        <v>-90.5</v>
      </c>
      <c r="G80" s="172">
        <f>-Abr!L255</f>
        <v>-10824.83</v>
      </c>
      <c r="H80" s="131">
        <f t="shared" si="16"/>
        <v>-11065.53</v>
      </c>
      <c r="I80" s="132">
        <f t="shared" si="17"/>
        <v>0.34008000486815121</v>
      </c>
      <c r="J80" s="172">
        <v>0</v>
      </c>
      <c r="K80" s="172">
        <v>0</v>
      </c>
      <c r="L80" s="172">
        <f>-Jul!L258</f>
        <v>-63</v>
      </c>
      <c r="M80" s="172">
        <f>-Ago!L256</f>
        <v>0</v>
      </c>
      <c r="N80" s="131">
        <f t="shared" si="18"/>
        <v>-63</v>
      </c>
      <c r="O80" s="137">
        <f t="shared" si="19"/>
        <v>1.9361964864487758E-3</v>
      </c>
      <c r="P80" s="172">
        <f>-Set!L262</f>
        <v>-2481.4</v>
      </c>
      <c r="Q80" s="172">
        <f>-Out!L260</f>
        <v>-17800</v>
      </c>
      <c r="R80" s="172">
        <v>0</v>
      </c>
      <c r="S80" s="172">
        <v>0</v>
      </c>
      <c r="T80" s="172">
        <f t="shared" si="20"/>
        <v>-20281.400000000001</v>
      </c>
      <c r="U80" s="133">
        <f t="shared" si="21"/>
        <v>0.62331389555971761</v>
      </c>
      <c r="V80" s="123">
        <f t="shared" si="22"/>
        <v>-31409.93</v>
      </c>
      <c r="W80" s="143">
        <f t="shared" si="23"/>
        <v>0.96533009691431748</v>
      </c>
      <c r="X80" s="99"/>
      <c r="Y80" s="99"/>
      <c r="Z80" s="99"/>
      <c r="AA80" s="99"/>
      <c r="AB80" s="99"/>
      <c r="AC80" s="99"/>
      <c r="AD80" s="99"/>
      <c r="AE80" s="100"/>
    </row>
    <row r="81" spans="1:31" x14ac:dyDescent="0.3">
      <c r="A81" s="102" t="s">
        <v>153</v>
      </c>
      <c r="B81" s="102" t="s">
        <v>154</v>
      </c>
      <c r="C81" s="172">
        <v>-33000</v>
      </c>
      <c r="D81" s="172">
        <f>-Jan!K253</f>
        <v>-357.63</v>
      </c>
      <c r="E81" s="172">
        <f>-Fev!L259</f>
        <v>0</v>
      </c>
      <c r="F81" s="172">
        <f>-Mar!L262</f>
        <v>-275.33</v>
      </c>
      <c r="G81" s="172">
        <v>0</v>
      </c>
      <c r="H81" s="131">
        <f>SUM(D81:G81)</f>
        <v>-632.96</v>
      </c>
      <c r="I81" s="132">
        <f>IF(C81=0,"-",H81/C81)</f>
        <v>1.9180606060606061E-2</v>
      </c>
      <c r="J81" s="172">
        <v>0</v>
      </c>
      <c r="K81" s="172">
        <f>-Jun!L258</f>
        <v>-1188.9000000000001</v>
      </c>
      <c r="L81" s="172">
        <f>-Jul!L261</f>
        <v>-1234.51</v>
      </c>
      <c r="M81" s="172">
        <f>-Ago!L259</f>
        <v>-28.65</v>
      </c>
      <c r="N81" s="131">
        <f>SUM(J81:M81)</f>
        <v>-2452.06</v>
      </c>
      <c r="O81" s="137">
        <f>IF(C81=0,"-",N81/C81)</f>
        <v>7.4304848484848487E-2</v>
      </c>
      <c r="P81" s="172">
        <f>-Set!L265</f>
        <v>-911.09</v>
      </c>
      <c r="Q81" s="172">
        <f>-Out!L264</f>
        <v>-76.3</v>
      </c>
      <c r="R81" s="172">
        <f>-Nov!L268</f>
        <v>-75.2</v>
      </c>
      <c r="S81" s="172">
        <f>-Dez!L277</f>
        <v>-77.400000000000006</v>
      </c>
      <c r="T81" s="172">
        <f>SUM(P81:S81)</f>
        <v>-1139.99</v>
      </c>
      <c r="U81" s="133">
        <f>IF(C81=0,"-",T81/C81)</f>
        <v>3.4545151515151515E-2</v>
      </c>
      <c r="V81" s="123">
        <f>H81+N81+T81</f>
        <v>-4225.01</v>
      </c>
      <c r="W81" s="143">
        <f>IF(C81=0,"-",V81/C81)</f>
        <v>0.12803060606060607</v>
      </c>
      <c r="X81" s="99"/>
      <c r="Y81" s="99"/>
      <c r="Z81" s="99"/>
      <c r="AA81" s="99"/>
      <c r="AB81" s="99"/>
      <c r="AC81" s="99"/>
      <c r="AD81" s="99"/>
      <c r="AE81" s="100"/>
    </row>
    <row r="82" spans="1:31" x14ac:dyDescent="0.3">
      <c r="A82" s="102" t="s">
        <v>155</v>
      </c>
      <c r="B82" s="102" t="s">
        <v>156</v>
      </c>
      <c r="C82" s="172">
        <v>-399222.95</v>
      </c>
      <c r="D82" s="172">
        <f>-Jan!K256</f>
        <v>-41022.050000000003</v>
      </c>
      <c r="E82" s="172">
        <f>-Fev!L262</f>
        <v>-39043.81</v>
      </c>
      <c r="F82" s="172">
        <f>-Mar!L266</f>
        <v>-37935.69</v>
      </c>
      <c r="G82" s="172">
        <f>-Abr!L262</f>
        <v>-40540.449999999997</v>
      </c>
      <c r="H82" s="131">
        <f t="shared" si="16"/>
        <v>-158542</v>
      </c>
      <c r="I82" s="132">
        <f t="shared" si="17"/>
        <v>0.39712646780451877</v>
      </c>
      <c r="J82" s="172">
        <f>-Mai!L261</f>
        <v>-42667.360000000001</v>
      </c>
      <c r="K82" s="172">
        <f>-Jun!L264</f>
        <v>-42756.41</v>
      </c>
      <c r="L82" s="172">
        <f>-Jul!L267</f>
        <v>-38206.730000000003</v>
      </c>
      <c r="M82" s="172">
        <f>-Ago!L265</f>
        <v>-36625.74</v>
      </c>
      <c r="N82" s="131">
        <f t="shared" si="18"/>
        <v>-160256.24</v>
      </c>
      <c r="O82" s="137">
        <f t="shared" si="19"/>
        <v>0.40142040932266038</v>
      </c>
      <c r="P82" s="172">
        <f>-Set!L271</f>
        <v>-41537.89</v>
      </c>
      <c r="Q82" s="172">
        <f>-Out!L270</f>
        <v>-48628.22</v>
      </c>
      <c r="R82" s="172">
        <f>-Nov!L274</f>
        <v>-42093.829999999994</v>
      </c>
      <c r="S82" s="172">
        <f>-Dez!L283</f>
        <v>-42560</v>
      </c>
      <c r="T82" s="172">
        <f t="shared" si="20"/>
        <v>-174819.94</v>
      </c>
      <c r="U82" s="133">
        <f t="shared" si="21"/>
        <v>0.43790052651031208</v>
      </c>
      <c r="V82" s="123">
        <f t="shared" si="22"/>
        <v>-493618.18</v>
      </c>
      <c r="W82" s="143">
        <f t="shared" si="23"/>
        <v>1.2364474036374913</v>
      </c>
      <c r="X82" s="99"/>
      <c r="Y82" s="99"/>
      <c r="Z82" s="99"/>
      <c r="AA82" s="99"/>
      <c r="AB82" s="99"/>
      <c r="AC82" s="99"/>
      <c r="AD82" s="99"/>
      <c r="AE82" s="100"/>
    </row>
    <row r="83" spans="1:31" x14ac:dyDescent="0.3">
      <c r="A83" s="102" t="s">
        <v>157</v>
      </c>
      <c r="B83" s="102" t="s">
        <v>158</v>
      </c>
      <c r="C83" s="172">
        <v>-1118021.5999999999</v>
      </c>
      <c r="D83" s="172">
        <f>-Jan!K262</f>
        <v>-101668.57</v>
      </c>
      <c r="E83" s="172">
        <f>-Fev!L268</f>
        <v>-84788.45</v>
      </c>
      <c r="F83" s="172">
        <f>-Mar!L272</f>
        <v>-117988.73</v>
      </c>
      <c r="G83" s="172">
        <f>-Abr!L269</f>
        <v>-97284.65</v>
      </c>
      <c r="H83" s="131">
        <f t="shared" si="16"/>
        <v>-401730.4</v>
      </c>
      <c r="I83" s="132">
        <f t="shared" si="17"/>
        <v>0.35932257480535268</v>
      </c>
      <c r="J83" s="172">
        <f>-Mai!L268</f>
        <v>-112157.18</v>
      </c>
      <c r="K83" s="172">
        <f>-Jun!L271</f>
        <v>-104134.02</v>
      </c>
      <c r="L83" s="172">
        <f>-Jul!L274</f>
        <v>-107548.08</v>
      </c>
      <c r="M83" s="172">
        <f>-Ago!L272</f>
        <v>-120604.44</v>
      </c>
      <c r="N83" s="131">
        <f t="shared" si="18"/>
        <v>-444443.72000000003</v>
      </c>
      <c r="O83" s="137">
        <f t="shared" si="19"/>
        <v>0.39752695296763507</v>
      </c>
      <c r="P83" s="172">
        <f>-Set!L278</f>
        <v>-107406.68</v>
      </c>
      <c r="Q83" s="172">
        <f>-Out!L277</f>
        <v>-115452.94</v>
      </c>
      <c r="R83" s="172">
        <f>-Nov!L281</f>
        <v>-115925.32</v>
      </c>
      <c r="S83" s="172">
        <f>-Dez!L290</f>
        <v>-105142.67</v>
      </c>
      <c r="T83" s="172">
        <f t="shared" si="20"/>
        <v>-443927.61</v>
      </c>
      <c r="U83" s="133">
        <f t="shared" si="21"/>
        <v>0.39706532503486519</v>
      </c>
      <c r="V83" s="123">
        <f t="shared" si="22"/>
        <v>-1290101.73</v>
      </c>
      <c r="W83" s="143">
        <f t="shared" si="23"/>
        <v>1.1539148528078529</v>
      </c>
      <c r="X83" s="99"/>
      <c r="Y83" s="99"/>
      <c r="Z83" s="99"/>
      <c r="AA83" s="99"/>
      <c r="AB83" s="99"/>
      <c r="AC83" s="99"/>
      <c r="AD83" s="99"/>
      <c r="AE83" s="100"/>
    </row>
    <row r="84" spans="1:31" x14ac:dyDescent="0.3">
      <c r="A84" s="102" t="s">
        <v>159</v>
      </c>
      <c r="B84" s="102" t="s">
        <v>160</v>
      </c>
      <c r="C84" s="172">
        <v>-136000</v>
      </c>
      <c r="D84" s="172">
        <f>-Jan!K268+Jan!K270+Jan!K275</f>
        <v>-17097.689999999999</v>
      </c>
      <c r="E84" s="172">
        <f>-Fev!L274+Fev!L284</f>
        <v>-17063.46</v>
      </c>
      <c r="F84" s="172">
        <f>-Mar!L278+Mar!I292+10990</f>
        <v>-11786.61</v>
      </c>
      <c r="G84" s="172">
        <f>-Abr!I275+Abr!I289</f>
        <v>-7965.16</v>
      </c>
      <c r="H84" s="131">
        <f t="shared" si="16"/>
        <v>-53912.92</v>
      </c>
      <c r="I84" s="132">
        <f t="shared" si="17"/>
        <v>0.3964185294117647</v>
      </c>
      <c r="J84" s="172">
        <f>-Mai!L274+Mai!L279+Mai!L288</f>
        <v>-8091.38</v>
      </c>
      <c r="K84" s="172">
        <f>-Jun!L277+Jun!L282+Jun!L291</f>
        <v>-13634.64</v>
      </c>
      <c r="L84" s="172">
        <f>-Jul!L282+Jul!L287+Jul!L296</f>
        <v>-22650.05</v>
      </c>
      <c r="M84" s="172">
        <f>-Ago!L279+Ago!I284+Ago!I293</f>
        <v>-18560.179999999997</v>
      </c>
      <c r="N84" s="131">
        <f t="shared" si="18"/>
        <v>-62936.25</v>
      </c>
      <c r="O84" s="137">
        <f t="shared" si="19"/>
        <v>0.46276654411764706</v>
      </c>
      <c r="P84" s="172">
        <f>-Set!L285+Set!I290+Set!I299</f>
        <v>-18392.46</v>
      </c>
      <c r="Q84" s="172">
        <f>-Out!L284+Out!I289+Out!I298</f>
        <v>-21887.529999999995</v>
      </c>
      <c r="R84" s="172">
        <f>-Nov!L290-Nov!L291-Nov!L292-Nov!L294-Nov!L296-Nov!L297-Nov!L299-Nov!L300-Nov!L301</f>
        <v>-13216.449999999999</v>
      </c>
      <c r="S84" s="172">
        <f>-Dez!L299-Dez!L301-Dez!L303-Dez!L305-Dez!L306-Dez!L308-Dez!L309-Dez!L310</f>
        <v>-10692.5</v>
      </c>
      <c r="T84" s="172">
        <f t="shared" si="20"/>
        <v>-64188.939999999988</v>
      </c>
      <c r="U84" s="133">
        <f t="shared" si="21"/>
        <v>0.47197749999999988</v>
      </c>
      <c r="V84" s="123">
        <f t="shared" si="22"/>
        <v>-181038.11</v>
      </c>
      <c r="W84" s="143">
        <f t="shared" si="23"/>
        <v>1.3311625735294117</v>
      </c>
      <c r="X84" s="99"/>
      <c r="Y84" s="99"/>
      <c r="Z84" s="99"/>
      <c r="AA84" s="99"/>
      <c r="AB84" s="99"/>
      <c r="AC84" s="99"/>
      <c r="AD84" s="99"/>
      <c r="AE84" s="100"/>
    </row>
    <row r="85" spans="1:31" x14ac:dyDescent="0.3">
      <c r="A85" s="102" t="s">
        <v>161</v>
      </c>
      <c r="B85" s="102" t="s">
        <v>162</v>
      </c>
      <c r="C85" s="172">
        <v>-49999.999999999993</v>
      </c>
      <c r="D85" s="172">
        <f>-Jan!K270</f>
        <v>-92.04</v>
      </c>
      <c r="E85" s="172">
        <v>0</v>
      </c>
      <c r="F85" s="172">
        <v>0</v>
      </c>
      <c r="G85" s="172">
        <v>0</v>
      </c>
      <c r="H85" s="131">
        <f t="shared" si="16"/>
        <v>-92.04</v>
      </c>
      <c r="I85" s="132">
        <f t="shared" si="17"/>
        <v>1.8408000000000003E-3</v>
      </c>
      <c r="J85" s="172">
        <f>-Mai!L279</f>
        <v>-272.48</v>
      </c>
      <c r="K85" s="172">
        <f>-Jun!L282</f>
        <v>-931.04</v>
      </c>
      <c r="L85" s="172">
        <f>-Jul!L287</f>
        <v>-968</v>
      </c>
      <c r="M85" s="172">
        <f>-Ago!I284</f>
        <v>-9291.0300000000007</v>
      </c>
      <c r="N85" s="131">
        <f t="shared" si="18"/>
        <v>-11462.550000000001</v>
      </c>
      <c r="O85" s="137">
        <f t="shared" si="19"/>
        <v>0.22925100000000007</v>
      </c>
      <c r="P85" s="172">
        <f>-Set!I290</f>
        <v>-3984</v>
      </c>
      <c r="Q85" s="172">
        <f>-Out!I289</f>
        <v>-1097.4000000000001</v>
      </c>
      <c r="R85" s="172">
        <f>-Nov!L293</f>
        <v>-12722.72</v>
      </c>
      <c r="S85" s="172">
        <v>0</v>
      </c>
      <c r="T85" s="172">
        <f t="shared" si="20"/>
        <v>-17804.12</v>
      </c>
      <c r="U85" s="133">
        <f t="shared" si="21"/>
        <v>0.35608240000000002</v>
      </c>
      <c r="V85" s="123">
        <f t="shared" si="22"/>
        <v>-29358.71</v>
      </c>
      <c r="W85" s="143">
        <f t="shared" si="23"/>
        <v>0.58717420000000009</v>
      </c>
      <c r="X85" s="99"/>
      <c r="Y85" s="99"/>
      <c r="Z85" s="99"/>
      <c r="AA85" s="99"/>
      <c r="AB85" s="99"/>
      <c r="AC85" s="99"/>
      <c r="AD85" s="99"/>
      <c r="AE85" s="100"/>
    </row>
    <row r="86" spans="1:31" x14ac:dyDescent="0.3">
      <c r="A86" s="102" t="s">
        <v>163</v>
      </c>
      <c r="B86" s="102" t="s">
        <v>164</v>
      </c>
      <c r="C86" s="172">
        <v>-20000</v>
      </c>
      <c r="D86" s="172">
        <f>-Jan!K275</f>
        <v>-1555.44</v>
      </c>
      <c r="E86" s="172">
        <f>-Fev!L284</f>
        <v>-1960.72</v>
      </c>
      <c r="F86" s="172">
        <f>-Mar!I292</f>
        <v>-1624.8</v>
      </c>
      <c r="G86" s="172">
        <f>-Abr!L289</f>
        <v>-871.24</v>
      </c>
      <c r="H86" s="131">
        <f t="shared" si="16"/>
        <v>-6012.2</v>
      </c>
      <c r="I86" s="132">
        <f t="shared" si="17"/>
        <v>0.30060999999999999</v>
      </c>
      <c r="J86" s="172">
        <f>-Mai!L288</f>
        <v>-758.28</v>
      </c>
      <c r="K86" s="172">
        <f>-Jun!L291</f>
        <v>-580.29</v>
      </c>
      <c r="L86" s="172">
        <f>-Jul!L296</f>
        <v>-515.86</v>
      </c>
      <c r="M86" s="172">
        <f>-Ago!I293</f>
        <v>-441.34</v>
      </c>
      <c r="N86" s="131">
        <f t="shared" si="18"/>
        <v>-2295.77</v>
      </c>
      <c r="O86" s="137">
        <f t="shared" si="19"/>
        <v>0.1147885</v>
      </c>
      <c r="P86" s="172">
        <f>-Set!I299</f>
        <v>-933.13</v>
      </c>
      <c r="Q86" s="172">
        <f>-Out!I298</f>
        <v>-495.72</v>
      </c>
      <c r="R86" s="172">
        <f>-Nov!L302</f>
        <v>-348.55</v>
      </c>
      <c r="S86" s="172">
        <f>-Dez!L311</f>
        <v>-857.04</v>
      </c>
      <c r="T86" s="172">
        <f t="shared" si="20"/>
        <v>-2634.4399999999996</v>
      </c>
      <c r="U86" s="133">
        <f t="shared" si="21"/>
        <v>0.13172199999999998</v>
      </c>
      <c r="V86" s="123">
        <f t="shared" si="22"/>
        <v>-10942.41</v>
      </c>
      <c r="W86" s="143">
        <f t="shared" si="23"/>
        <v>0.54712050000000001</v>
      </c>
      <c r="X86" s="99"/>
      <c r="Y86" s="99"/>
      <c r="Z86" s="99"/>
      <c r="AA86" s="99"/>
      <c r="AB86" s="99"/>
      <c r="AC86" s="99"/>
      <c r="AD86" s="99"/>
      <c r="AE86" s="100"/>
    </row>
    <row r="87" spans="1:31" s="107" customFormat="1" x14ac:dyDescent="0.3">
      <c r="A87" s="92" t="s">
        <v>165</v>
      </c>
      <c r="B87" s="92" t="s">
        <v>134</v>
      </c>
      <c r="C87" s="122">
        <f>SUM(C88:C91)</f>
        <v>-2445465.3000000003</v>
      </c>
      <c r="D87" s="122">
        <f>SUM(D88:D91)</f>
        <v>-37281.81</v>
      </c>
      <c r="E87" s="122">
        <f>SUM(E88:E91)</f>
        <v>-45553.26</v>
      </c>
      <c r="F87" s="122">
        <f>SUM(F88:F91)</f>
        <v>-43015.83</v>
      </c>
      <c r="G87" s="122">
        <f>SUM(G88:G91)</f>
        <v>-67862.86</v>
      </c>
      <c r="H87" s="127">
        <f t="shared" si="16"/>
        <v>-193713.76</v>
      </c>
      <c r="I87" s="128">
        <f t="shared" si="17"/>
        <v>7.9213456841935148E-2</v>
      </c>
      <c r="J87" s="122">
        <f>SUM(J88:J91)</f>
        <v>-52536.32</v>
      </c>
      <c r="K87" s="122">
        <f>SUM(K88:K91)</f>
        <v>-124912.68999999999</v>
      </c>
      <c r="L87" s="122">
        <f>SUM(L88:L91)</f>
        <v>-55523.67</v>
      </c>
      <c r="M87" s="122">
        <f>SUM(M88:M91)</f>
        <v>-106164.18</v>
      </c>
      <c r="N87" s="127">
        <f t="shared" si="18"/>
        <v>-339136.86</v>
      </c>
      <c r="O87" s="136">
        <f t="shared" si="19"/>
        <v>0.1386798904895522</v>
      </c>
      <c r="P87" s="122">
        <f>SUM(P88:P91)</f>
        <v>-47942.11</v>
      </c>
      <c r="Q87" s="122">
        <f>SUM(Q88:Q91)</f>
        <v>-35970.659999999996</v>
      </c>
      <c r="R87" s="122">
        <f>SUM(R88:R91)</f>
        <v>-104958.17000000001</v>
      </c>
      <c r="S87" s="122">
        <f>SUM(S88:S91)</f>
        <v>-418397.39</v>
      </c>
      <c r="T87" s="122">
        <f t="shared" si="20"/>
        <v>-607268.33000000007</v>
      </c>
      <c r="U87" s="114">
        <f t="shared" si="21"/>
        <v>0.24832424733239927</v>
      </c>
      <c r="V87" s="123">
        <f t="shared" si="22"/>
        <v>-1140118.9500000002</v>
      </c>
      <c r="W87" s="98">
        <f t="shared" si="23"/>
        <v>0.46621759466388668</v>
      </c>
      <c r="X87" s="99"/>
      <c r="Y87" s="99"/>
      <c r="Z87" s="99"/>
      <c r="AA87" s="99"/>
      <c r="AB87" s="99"/>
      <c r="AC87" s="99"/>
      <c r="AD87" s="99"/>
      <c r="AE87" s="100"/>
    </row>
    <row r="88" spans="1:31" x14ac:dyDescent="0.3">
      <c r="A88" s="102" t="s">
        <v>166</v>
      </c>
      <c r="B88" s="102" t="s">
        <v>167</v>
      </c>
      <c r="C88" s="172">
        <v>-1885000</v>
      </c>
      <c r="D88" s="172">
        <v>0</v>
      </c>
      <c r="E88" s="172">
        <v>0</v>
      </c>
      <c r="F88" s="172">
        <v>-2483.91</v>
      </c>
      <c r="G88" s="172">
        <f>-15089.88</f>
        <v>-15089.88</v>
      </c>
      <c r="H88" s="131">
        <f t="shared" si="16"/>
        <v>-17573.79</v>
      </c>
      <c r="I88" s="132">
        <f t="shared" si="17"/>
        <v>9.322965517241379E-3</v>
      </c>
      <c r="J88" s="172">
        <f>-7959</f>
        <v>-7959</v>
      </c>
      <c r="K88" s="172">
        <f>-78538.48</f>
        <v>-78538.48</v>
      </c>
      <c r="L88" s="172">
        <v>0</v>
      </c>
      <c r="M88" s="172">
        <v>-77657.289999999994</v>
      </c>
      <c r="N88" s="131">
        <f t="shared" si="18"/>
        <v>-164154.76999999999</v>
      </c>
      <c r="O88" s="137">
        <f t="shared" si="19"/>
        <v>8.7084758620689651E-2</v>
      </c>
      <c r="P88" s="172">
        <v>-8575.8799999999992</v>
      </c>
      <c r="Q88" s="172">
        <v>-1721.45</v>
      </c>
      <c r="R88" s="172">
        <v>-27741.79</v>
      </c>
      <c r="S88" s="172">
        <v>-1558.34</v>
      </c>
      <c r="T88" s="172">
        <f t="shared" si="20"/>
        <v>-39597.46</v>
      </c>
      <c r="U88" s="133">
        <f t="shared" si="21"/>
        <v>2.1006610079575598E-2</v>
      </c>
      <c r="V88" s="123">
        <f t="shared" si="22"/>
        <v>-221326.02</v>
      </c>
      <c r="W88" s="143">
        <f t="shared" si="23"/>
        <v>0.11741433421750662</v>
      </c>
      <c r="X88" s="99"/>
      <c r="Y88" s="99"/>
      <c r="Z88" s="99"/>
      <c r="AA88" s="99"/>
      <c r="AB88" s="99"/>
      <c r="AC88" s="99"/>
      <c r="AD88" s="99"/>
      <c r="AE88" s="100"/>
    </row>
    <row r="89" spans="1:31" x14ac:dyDescent="0.3">
      <c r="A89" s="102" t="s">
        <v>168</v>
      </c>
      <c r="B89" s="102" t="s">
        <v>169</v>
      </c>
      <c r="C89" s="172">
        <v>0</v>
      </c>
      <c r="D89" s="172">
        <f>-Jan!K277</f>
        <v>-2476</v>
      </c>
      <c r="E89" s="172">
        <v>0</v>
      </c>
      <c r="F89" s="172">
        <v>0</v>
      </c>
      <c r="G89" s="172">
        <f>-Abr!L291</f>
        <v>-8177</v>
      </c>
      <c r="H89" s="131">
        <f t="shared" si="16"/>
        <v>-10653</v>
      </c>
      <c r="I89" s="132" t="str">
        <f t="shared" si="17"/>
        <v>-</v>
      </c>
      <c r="J89" s="172">
        <v>0</v>
      </c>
      <c r="K89" s="172">
        <f>-Jun!L293</f>
        <v>-538.16999999999996</v>
      </c>
      <c r="L89" s="172">
        <v>0</v>
      </c>
      <c r="M89" s="172">
        <v>0</v>
      </c>
      <c r="N89" s="131">
        <f t="shared" si="18"/>
        <v>-538.16999999999996</v>
      </c>
      <c r="O89" s="137" t="str">
        <f t="shared" si="19"/>
        <v>-</v>
      </c>
      <c r="P89" s="172">
        <v>-4091.93</v>
      </c>
      <c r="Q89" s="172">
        <v>0</v>
      </c>
      <c r="R89" s="172">
        <v>0</v>
      </c>
      <c r="S89" s="172">
        <v>0</v>
      </c>
      <c r="T89" s="172">
        <f t="shared" si="20"/>
        <v>-4091.93</v>
      </c>
      <c r="U89" s="133" t="str">
        <f t="shared" si="21"/>
        <v>-</v>
      </c>
      <c r="V89" s="123">
        <f t="shared" si="22"/>
        <v>-15283.1</v>
      </c>
      <c r="W89" s="143" t="str">
        <f t="shared" si="23"/>
        <v>-</v>
      </c>
      <c r="X89" s="99"/>
      <c r="Y89" s="99"/>
      <c r="Z89" s="99"/>
      <c r="AA89" s="99"/>
      <c r="AB89" s="99"/>
      <c r="AC89" s="99"/>
      <c r="AD89" s="99"/>
      <c r="AE89" s="100"/>
    </row>
    <row r="90" spans="1:31" x14ac:dyDescent="0.3">
      <c r="A90" s="173" t="s">
        <v>170</v>
      </c>
      <c r="B90" s="173" t="s">
        <v>171</v>
      </c>
      <c r="C90" s="172">
        <v>-105465.3</v>
      </c>
      <c r="D90" s="172">
        <f>-Jan!K355</f>
        <v>-2649.95</v>
      </c>
      <c r="E90" s="172">
        <f>-Fev!L374</f>
        <v>-6865.29</v>
      </c>
      <c r="F90" s="172">
        <f>-Mar!L297-Mar!L389</f>
        <v>-3553</v>
      </c>
      <c r="G90" s="172">
        <f>-Abr!L399</f>
        <v>-2455.58</v>
      </c>
      <c r="H90" s="131">
        <f t="shared" si="16"/>
        <v>-15523.82</v>
      </c>
      <c r="I90" s="132">
        <f t="shared" si="17"/>
        <v>0.1471936267189303</v>
      </c>
      <c r="J90" s="172">
        <f>-Mai!L293-Mai!L400</f>
        <v>-3398.86</v>
      </c>
      <c r="K90" s="172">
        <f>-Jun!L297-Jun!L405</f>
        <v>-1174.18</v>
      </c>
      <c r="L90" s="174">
        <f>-Jul!L409</f>
        <v>-13484.66</v>
      </c>
      <c r="M90" s="172">
        <f>-Ago!L406</f>
        <v>5594.69</v>
      </c>
      <c r="N90" s="131">
        <f t="shared" si="18"/>
        <v>-12463.010000000002</v>
      </c>
      <c r="O90" s="137">
        <f t="shared" si="19"/>
        <v>0.11817166404495129</v>
      </c>
      <c r="P90" s="172">
        <f>-Set!L413</f>
        <v>-952.08</v>
      </c>
      <c r="Q90" s="172">
        <f>-Out!L412</f>
        <v>-956.83</v>
      </c>
      <c r="R90" s="172">
        <f>-Nov!L420</f>
        <v>-43234.81</v>
      </c>
      <c r="S90" s="172">
        <f>-Dez!L429</f>
        <v>-383805.3</v>
      </c>
      <c r="T90" s="172">
        <f t="shared" si="20"/>
        <v>-428949.02</v>
      </c>
      <c r="U90" s="133">
        <f t="shared" si="21"/>
        <v>4.0672052324318999</v>
      </c>
      <c r="V90" s="123">
        <f t="shared" si="22"/>
        <v>-456935.85000000003</v>
      </c>
      <c r="W90" s="143">
        <f t="shared" si="23"/>
        <v>4.3325705231957814</v>
      </c>
      <c r="X90" s="99"/>
      <c r="Y90" s="99"/>
      <c r="Z90" s="99"/>
      <c r="AA90" s="99"/>
      <c r="AB90" s="99"/>
      <c r="AC90" s="99"/>
      <c r="AD90" s="99"/>
      <c r="AE90" s="100"/>
    </row>
    <row r="91" spans="1:31" x14ac:dyDescent="0.3">
      <c r="A91" s="173" t="s">
        <v>172</v>
      </c>
      <c r="B91" s="102" t="s">
        <v>173</v>
      </c>
      <c r="C91" s="172">
        <v>-455000.00000000006</v>
      </c>
      <c r="D91" s="172">
        <f>-Jan!K244</f>
        <v>-32155.86</v>
      </c>
      <c r="E91" s="172">
        <f>-Fev!L247</f>
        <v>-38687.97</v>
      </c>
      <c r="F91" s="172">
        <f>-Mar!L250</f>
        <v>-36978.92</v>
      </c>
      <c r="G91" s="172">
        <f>-Abr!L246</f>
        <v>-42140.4</v>
      </c>
      <c r="H91" s="131">
        <f t="shared" si="16"/>
        <v>-149963.15</v>
      </c>
      <c r="I91" s="132">
        <f t="shared" si="17"/>
        <v>0.32958934065934059</v>
      </c>
      <c r="J91" s="172">
        <f>-Mai!L245</f>
        <v>-41178.46</v>
      </c>
      <c r="K91" s="172">
        <f>-Jun!L246</f>
        <v>-44661.86</v>
      </c>
      <c r="L91" s="172">
        <f>-Jul!L249</f>
        <v>-42039.01</v>
      </c>
      <c r="M91" s="172">
        <f>-Ago!L247</f>
        <v>-34101.58</v>
      </c>
      <c r="N91" s="131">
        <f t="shared" si="18"/>
        <v>-161980.91000000003</v>
      </c>
      <c r="O91" s="137">
        <f t="shared" si="19"/>
        <v>0.35600200000000004</v>
      </c>
      <c r="P91" s="172">
        <f>-Set!L253</f>
        <v>-34322.22</v>
      </c>
      <c r="Q91" s="172">
        <f>-Out!L251</f>
        <v>-33292.379999999997</v>
      </c>
      <c r="R91" s="172">
        <f>-Nov!L255</f>
        <v>-33981.57</v>
      </c>
      <c r="S91" s="172">
        <f>-Dez!L264</f>
        <v>-33033.75</v>
      </c>
      <c r="T91" s="172">
        <f t="shared" si="20"/>
        <v>-134629.92000000001</v>
      </c>
      <c r="U91" s="133">
        <f t="shared" si="21"/>
        <v>0.29588993406593406</v>
      </c>
      <c r="V91" s="123">
        <f t="shared" si="22"/>
        <v>-446573.9800000001</v>
      </c>
      <c r="W91" s="143">
        <f t="shared" si="23"/>
        <v>0.9814812747252748</v>
      </c>
      <c r="X91" s="99"/>
      <c r="Y91" s="99"/>
      <c r="Z91" s="99"/>
      <c r="AA91" s="99"/>
      <c r="AB91" s="99"/>
      <c r="AC91" s="99"/>
      <c r="AD91" s="99"/>
      <c r="AE91" s="100"/>
    </row>
    <row r="92" spans="1:31" x14ac:dyDescent="0.3">
      <c r="A92" s="173" t="s">
        <v>174</v>
      </c>
      <c r="B92" s="102" t="s">
        <v>175</v>
      </c>
      <c r="C92" s="172">
        <v>0</v>
      </c>
      <c r="D92" s="172">
        <v>0</v>
      </c>
      <c r="E92" s="172">
        <v>0</v>
      </c>
      <c r="F92" s="172">
        <v>0</v>
      </c>
      <c r="G92" s="172">
        <v>0</v>
      </c>
      <c r="H92" s="131">
        <f t="shared" si="16"/>
        <v>0</v>
      </c>
      <c r="I92" s="132" t="str">
        <f t="shared" si="17"/>
        <v>-</v>
      </c>
      <c r="J92" s="172">
        <v>0</v>
      </c>
      <c r="K92" s="172">
        <v>0</v>
      </c>
      <c r="L92" s="172">
        <v>0</v>
      </c>
      <c r="M92" s="172">
        <v>0</v>
      </c>
      <c r="N92" s="131">
        <f t="shared" si="18"/>
        <v>0</v>
      </c>
      <c r="O92" s="137" t="str">
        <f t="shared" si="19"/>
        <v>-</v>
      </c>
      <c r="P92" s="172">
        <v>0</v>
      </c>
      <c r="Q92" s="172">
        <v>0</v>
      </c>
      <c r="R92" s="172">
        <v>0</v>
      </c>
      <c r="S92" s="172">
        <v>0</v>
      </c>
      <c r="T92" s="172">
        <f t="shared" si="20"/>
        <v>0</v>
      </c>
      <c r="U92" s="133" t="str">
        <f t="shared" si="21"/>
        <v>-</v>
      </c>
      <c r="V92" s="123">
        <f t="shared" si="22"/>
        <v>0</v>
      </c>
      <c r="W92" s="143" t="str">
        <f t="shared" si="23"/>
        <v>-</v>
      </c>
      <c r="X92" s="99"/>
      <c r="Y92" s="99"/>
      <c r="Z92" s="99"/>
      <c r="AA92" s="99"/>
      <c r="AB92" s="99"/>
      <c r="AC92" s="99"/>
      <c r="AD92" s="99"/>
      <c r="AE92" s="100"/>
    </row>
    <row r="93" spans="1:31" ht="24" x14ac:dyDescent="0.3">
      <c r="A93" s="92" t="s">
        <v>176</v>
      </c>
      <c r="B93" s="92" t="s">
        <v>177</v>
      </c>
      <c r="C93" s="122">
        <f>C94+C95+C96+C97+C98</f>
        <v>-34622156.009999998</v>
      </c>
      <c r="D93" s="122">
        <f>D94+D95+D96+D97+D98</f>
        <v>-639494.16999999993</v>
      </c>
      <c r="E93" s="122">
        <f>E94+E95+E96+E97+E98</f>
        <v>-1333656.21</v>
      </c>
      <c r="F93" s="122">
        <f>F94+F95+F96+F97+F98</f>
        <v>-1512914.8699999999</v>
      </c>
      <c r="G93" s="122">
        <f>G94+G95+G96+G97+G98</f>
        <v>-615280.03</v>
      </c>
      <c r="H93" s="127">
        <f t="shared" si="16"/>
        <v>-4101345.2800000003</v>
      </c>
      <c r="I93" s="128">
        <f t="shared" si="17"/>
        <v>0.11846013514627451</v>
      </c>
      <c r="J93" s="122">
        <f>J94+J95+J96+J97+J98</f>
        <v>-670151.19999999995</v>
      </c>
      <c r="K93" s="122">
        <f>K94+K95+K96+K97+K98</f>
        <v>-269216.20999999996</v>
      </c>
      <c r="L93" s="122">
        <f>L94+L95+L96+L97+L98</f>
        <v>-139772.87</v>
      </c>
      <c r="M93" s="122">
        <f>M94+M95+M96+M97+M98</f>
        <v>-156213.68</v>
      </c>
      <c r="N93" s="127">
        <f t="shared" si="18"/>
        <v>-1235353.9599999997</v>
      </c>
      <c r="O93" s="136">
        <f t="shared" si="19"/>
        <v>3.5681023436067633E-2</v>
      </c>
      <c r="P93" s="122">
        <f>P94+P95+P96+P97+P98</f>
        <v>-146515.60999999999</v>
      </c>
      <c r="Q93" s="122">
        <f>Q94+Q95+Q96+Q97+Q98</f>
        <v>-132772.22</v>
      </c>
      <c r="R93" s="122">
        <f>R94+R95+R96+R97+R98</f>
        <v>-925796.87</v>
      </c>
      <c r="S93" s="122">
        <f>S94+S95+S96+S97+S98</f>
        <v>-685924.94000000006</v>
      </c>
      <c r="T93" s="122">
        <f t="shared" si="20"/>
        <v>-1891009.6400000001</v>
      </c>
      <c r="U93" s="114">
        <f t="shared" si="21"/>
        <v>5.4618483015725985E-2</v>
      </c>
      <c r="V93" s="123">
        <f t="shared" si="22"/>
        <v>-7227708.8800000008</v>
      </c>
      <c r="W93" s="98">
        <f t="shared" si="23"/>
        <v>0.20875964159806815</v>
      </c>
      <c r="X93" s="99"/>
      <c r="Y93" s="99"/>
      <c r="Z93" s="99"/>
      <c r="AA93" s="99"/>
      <c r="AB93" s="99"/>
      <c r="AC93" s="99"/>
      <c r="AD93" s="99"/>
      <c r="AE93" s="100"/>
    </row>
    <row r="94" spans="1:31" ht="36" x14ac:dyDescent="0.3">
      <c r="A94" s="102" t="s">
        <v>178</v>
      </c>
      <c r="B94" s="102" t="s">
        <v>179</v>
      </c>
      <c r="C94" s="129">
        <v>-2110100</v>
      </c>
      <c r="D94" s="129">
        <f>-Jan!K283</f>
        <v>-306770.05</v>
      </c>
      <c r="E94" s="129">
        <f>-Fev!L292</f>
        <v>-204515.20000000001</v>
      </c>
      <c r="F94" s="129">
        <f>-Mar!L303</f>
        <v>-423959.66</v>
      </c>
      <c r="G94" s="129">
        <f>-Abr!L300</f>
        <v>-112636.34</v>
      </c>
      <c r="H94" s="131">
        <f t="shared" si="16"/>
        <v>-1047881.2499999999</v>
      </c>
      <c r="I94" s="132">
        <f t="shared" si="17"/>
        <v>0.49660264916354668</v>
      </c>
      <c r="J94" s="129">
        <f>-Mai!L299</f>
        <v>-51427.06</v>
      </c>
      <c r="K94" s="129">
        <f>-Jun!L303</f>
        <v>-93889.19</v>
      </c>
      <c r="L94" s="129">
        <f>-Jul!L308</f>
        <v>-115456.15</v>
      </c>
      <c r="M94" s="129">
        <f>-Ago!L305</f>
        <v>-118135.36</v>
      </c>
      <c r="N94" s="131">
        <f t="shared" si="18"/>
        <v>-378907.76</v>
      </c>
      <c r="O94" s="137">
        <f t="shared" si="19"/>
        <v>0.17956862707928534</v>
      </c>
      <c r="P94" s="129">
        <f>-Set!L311</f>
        <v>-71509.63</v>
      </c>
      <c r="Q94" s="129">
        <f>-Out!L310</f>
        <v>-57880.52</v>
      </c>
      <c r="R94" s="129">
        <f>-Nov!L314</f>
        <v>-156608.32999999999</v>
      </c>
      <c r="S94" s="129">
        <f>-Dez!L323</f>
        <v>-151985.44</v>
      </c>
      <c r="T94" s="129">
        <f t="shared" si="20"/>
        <v>-437983.92</v>
      </c>
      <c r="U94" s="133">
        <f t="shared" si="21"/>
        <v>0.20756548030899008</v>
      </c>
      <c r="V94" s="123">
        <f t="shared" si="22"/>
        <v>-1864772.9299999997</v>
      </c>
      <c r="W94" s="143">
        <f t="shared" si="23"/>
        <v>0.88373675655182204</v>
      </c>
      <c r="X94" s="99"/>
      <c r="Y94" s="99"/>
      <c r="Z94" s="99"/>
      <c r="AA94" s="99"/>
      <c r="AB94" s="99"/>
      <c r="AC94" s="99"/>
      <c r="AD94" s="99"/>
      <c r="AE94" s="100"/>
    </row>
    <row r="95" spans="1:31" x14ac:dyDescent="0.3">
      <c r="A95" s="102" t="s">
        <v>180</v>
      </c>
      <c r="B95" s="102" t="s">
        <v>181</v>
      </c>
      <c r="C95" s="129">
        <v>-260400</v>
      </c>
      <c r="D95" s="172">
        <f>-Jan!K289</f>
        <v>-800</v>
      </c>
      <c r="E95" s="172">
        <f>-Fev!L298</f>
        <v>-800</v>
      </c>
      <c r="F95" s="172">
        <f>-Mar!L309</f>
        <v>-800</v>
      </c>
      <c r="G95" s="172">
        <f>-Abr!L307</f>
        <v>-800</v>
      </c>
      <c r="H95" s="131">
        <f t="shared" si="16"/>
        <v>-3200</v>
      </c>
      <c r="I95" s="132">
        <f t="shared" si="17"/>
        <v>1.2288786482334869E-2</v>
      </c>
      <c r="J95" s="172">
        <f>-Mai!L306</f>
        <v>-4550</v>
      </c>
      <c r="K95" s="172">
        <f>-Jun!L311</f>
        <v>-800</v>
      </c>
      <c r="L95" s="172">
        <f>-Jul!L318</f>
        <v>-800</v>
      </c>
      <c r="M95" s="172">
        <f>-Ago!L315</f>
        <v>-800</v>
      </c>
      <c r="N95" s="131">
        <f t="shared" si="18"/>
        <v>-6950</v>
      </c>
      <c r="O95" s="137">
        <f t="shared" si="19"/>
        <v>2.6689708141321045E-2</v>
      </c>
      <c r="P95" s="172">
        <f>-Set!L321</f>
        <v>-45350.02</v>
      </c>
      <c r="Q95" s="172">
        <f>-Out!L320</f>
        <v>-26694.98</v>
      </c>
      <c r="R95" s="172">
        <f>-Nov!L324</f>
        <v>-10360</v>
      </c>
      <c r="S95" s="172">
        <f>-Dez!L333</f>
        <v>-800</v>
      </c>
      <c r="T95" s="172">
        <f t="shared" si="20"/>
        <v>-83205</v>
      </c>
      <c r="U95" s="133">
        <f t="shared" si="21"/>
        <v>0.31952764976958525</v>
      </c>
      <c r="V95" s="123">
        <f t="shared" si="22"/>
        <v>-93355</v>
      </c>
      <c r="W95" s="143">
        <f t="shared" si="23"/>
        <v>0.35850614439324119</v>
      </c>
      <c r="X95" s="99"/>
      <c r="Y95" s="99"/>
      <c r="Z95" s="99"/>
      <c r="AA95" s="99"/>
      <c r="AB95" s="99"/>
      <c r="AC95" s="99"/>
      <c r="AD95" s="99"/>
      <c r="AE95" s="100"/>
    </row>
    <row r="96" spans="1:31" x14ac:dyDescent="0.3">
      <c r="A96" s="102" t="s">
        <v>182</v>
      </c>
      <c r="B96" s="102" t="s">
        <v>183</v>
      </c>
      <c r="C96" s="129">
        <v>-8615000</v>
      </c>
      <c r="D96" s="172">
        <f>-4389.4</f>
        <v>-4389.3999999999996</v>
      </c>
      <c r="E96" s="172">
        <f>-2012.78-1880.5</f>
        <v>-3893.2799999999997</v>
      </c>
      <c r="F96" s="172">
        <v>0</v>
      </c>
      <c r="G96" s="172">
        <f>-18696.89</f>
        <v>-18696.89</v>
      </c>
      <c r="H96" s="131">
        <f t="shared" si="16"/>
        <v>-26979.57</v>
      </c>
      <c r="I96" s="132">
        <f t="shared" si="17"/>
        <v>3.1316970400464307E-3</v>
      </c>
      <c r="J96" s="172">
        <f>-114970</f>
        <v>-114970</v>
      </c>
      <c r="K96" s="172">
        <f>-23312.6</f>
        <v>-23312.6</v>
      </c>
      <c r="L96" s="174">
        <v>-520</v>
      </c>
      <c r="M96" s="172">
        <v>-10391.6</v>
      </c>
      <c r="N96" s="131">
        <f t="shared" si="18"/>
        <v>-149194.20000000001</v>
      </c>
      <c r="O96" s="137">
        <f t="shared" si="19"/>
        <v>1.7317957051654093E-2</v>
      </c>
      <c r="P96" s="172">
        <v>-10408.82</v>
      </c>
      <c r="Q96" s="172">
        <v>-26650</v>
      </c>
      <c r="R96" s="172">
        <f>-329430-152663.54</f>
        <v>-482093.54000000004</v>
      </c>
      <c r="S96" s="172">
        <v>0</v>
      </c>
      <c r="T96" s="172">
        <f t="shared" si="20"/>
        <v>-519152.36000000004</v>
      </c>
      <c r="U96" s="133">
        <f t="shared" si="21"/>
        <v>6.0261446314567618E-2</v>
      </c>
      <c r="V96" s="123">
        <f t="shared" si="22"/>
        <v>-695326.13000000012</v>
      </c>
      <c r="W96" s="143">
        <f t="shared" si="23"/>
        <v>8.0711100406268152E-2</v>
      </c>
      <c r="X96" s="99"/>
      <c r="Y96" s="99"/>
      <c r="Z96" s="99"/>
      <c r="AA96" s="99"/>
      <c r="AB96" s="99"/>
      <c r="AC96" s="99"/>
      <c r="AD96" s="99"/>
      <c r="AE96" s="100"/>
    </row>
    <row r="97" spans="1:31" x14ac:dyDescent="0.3">
      <c r="A97" s="102" t="s">
        <v>184</v>
      </c>
      <c r="B97" s="102" t="s">
        <v>185</v>
      </c>
      <c r="C97" s="129">
        <v>-200000</v>
      </c>
      <c r="D97" s="172">
        <f>-Jan!K292</f>
        <v>-14556.72</v>
      </c>
      <c r="E97" s="172">
        <f>-Fev!L301</f>
        <v>-13147.97</v>
      </c>
      <c r="F97" s="172">
        <f>-Mar!L312</f>
        <v>-14556.72</v>
      </c>
      <c r="G97" s="172">
        <f>-Abr!L310</f>
        <v>-14087.14</v>
      </c>
      <c r="H97" s="131">
        <f t="shared" si="16"/>
        <v>-56348.549999999996</v>
      </c>
      <c r="I97" s="132">
        <f t="shared" si="17"/>
        <v>0.28174274999999999</v>
      </c>
      <c r="J97" s="172">
        <f>-Mai!L310</f>
        <v>-14556.72</v>
      </c>
      <c r="K97" s="172">
        <f>-Jun!L315</f>
        <v>-14087.14</v>
      </c>
      <c r="L97" s="172">
        <f>-Jul!L322</f>
        <v>-14556.72</v>
      </c>
      <c r="M97" s="172">
        <f>-Ago!L319</f>
        <v>-14556.72</v>
      </c>
      <c r="N97" s="131">
        <f t="shared" si="18"/>
        <v>-57757.3</v>
      </c>
      <c r="O97" s="137">
        <f t="shared" si="19"/>
        <v>0.2887865</v>
      </c>
      <c r="P97" s="172">
        <f>-Set!L325</f>
        <v>-14087.14</v>
      </c>
      <c r="Q97" s="172">
        <f>-Out!L324</f>
        <v>-14556.72</v>
      </c>
      <c r="R97" s="172">
        <f>-Nov!L328</f>
        <v>-14087.14</v>
      </c>
      <c r="S97" s="172">
        <f>-Dez!L337</f>
        <v>-14556.72</v>
      </c>
      <c r="T97" s="172">
        <f t="shared" si="20"/>
        <v>-57287.72</v>
      </c>
      <c r="U97" s="133">
        <f t="shared" si="21"/>
        <v>0.28643859999999999</v>
      </c>
      <c r="V97" s="123">
        <f t="shared" si="22"/>
        <v>-171393.57</v>
      </c>
      <c r="W97" s="143">
        <f t="shared" si="23"/>
        <v>0.85696785000000009</v>
      </c>
      <c r="X97" s="99"/>
      <c r="Y97" s="99"/>
      <c r="Z97" s="99"/>
      <c r="AA97" s="99"/>
      <c r="AB97" s="99"/>
      <c r="AC97" s="99"/>
      <c r="AD97" s="99"/>
      <c r="AE97" s="100"/>
    </row>
    <row r="98" spans="1:31" x14ac:dyDescent="0.3">
      <c r="A98" s="102" t="s">
        <v>186</v>
      </c>
      <c r="B98" s="102" t="s">
        <v>134</v>
      </c>
      <c r="C98" s="123">
        <f>SUM(C99,C100)</f>
        <v>-23436656.009999998</v>
      </c>
      <c r="D98" s="123">
        <f>SUM(D99,D100)</f>
        <v>-312978</v>
      </c>
      <c r="E98" s="123">
        <f>SUM(E99,E100)</f>
        <v>-1111299.76</v>
      </c>
      <c r="F98" s="123">
        <f>SUM(F99,F100)</f>
        <v>-1073598.49</v>
      </c>
      <c r="G98" s="123">
        <f>SUM(G99,G100)</f>
        <v>-469059.66000000003</v>
      </c>
      <c r="H98" s="131">
        <f t="shared" si="16"/>
        <v>-2966935.91</v>
      </c>
      <c r="I98" s="132">
        <f t="shared" si="17"/>
        <v>0.12659382416732412</v>
      </c>
      <c r="J98" s="123">
        <f>SUM(J99,J100)</f>
        <v>-484647.42</v>
      </c>
      <c r="K98" s="123">
        <f>SUM(K99,K100)</f>
        <v>-137127.28</v>
      </c>
      <c r="L98" s="123">
        <f>SUM(L99,L100)</f>
        <v>-8440</v>
      </c>
      <c r="M98" s="123">
        <f>SUM(M99,M100)</f>
        <v>-12330</v>
      </c>
      <c r="N98" s="131">
        <f t="shared" si="18"/>
        <v>-642544.69999999995</v>
      </c>
      <c r="O98" s="137">
        <f t="shared" si="19"/>
        <v>2.7416227798276245E-2</v>
      </c>
      <c r="P98" s="123">
        <f>SUM(P99,P100)</f>
        <v>-5160</v>
      </c>
      <c r="Q98" s="123">
        <f>SUM(Q99,Q100)</f>
        <v>-6990</v>
      </c>
      <c r="R98" s="123">
        <f>SUM(R99,R100)</f>
        <v>-262647.86</v>
      </c>
      <c r="S98" s="123">
        <f>SUM(S99,S100)</f>
        <v>-518582.78</v>
      </c>
      <c r="T98" s="123">
        <f t="shared" si="20"/>
        <v>-793380.64</v>
      </c>
      <c r="U98" s="133">
        <f t="shared" si="21"/>
        <v>3.3852126329860316E-2</v>
      </c>
      <c r="V98" s="123">
        <f t="shared" si="22"/>
        <v>-4402861.25</v>
      </c>
      <c r="W98" s="143">
        <f t="shared" si="23"/>
        <v>0.1878621782954607</v>
      </c>
      <c r="X98" s="99"/>
      <c r="Y98" s="99"/>
      <c r="Z98" s="99"/>
      <c r="AA98" s="99"/>
      <c r="AB98" s="99"/>
      <c r="AC98" s="99"/>
      <c r="AD98" s="99"/>
      <c r="AE98" s="100"/>
    </row>
    <row r="99" spans="1:31" x14ac:dyDescent="0.3">
      <c r="A99" s="102" t="s">
        <v>187</v>
      </c>
      <c r="B99" s="102" t="s">
        <v>188</v>
      </c>
      <c r="C99" s="129">
        <v>-22758856.009999998</v>
      </c>
      <c r="D99" s="129">
        <f>-Jan!K297-86670</f>
        <v>-311520</v>
      </c>
      <c r="E99" s="129">
        <f>-1111229.76</f>
        <v>-1111229.76</v>
      </c>
      <c r="F99" s="129">
        <f>-Mar!L317-1063848.49</f>
        <v>-1073598.49</v>
      </c>
      <c r="G99" s="129">
        <f>-Abr!L315-441751.78</f>
        <v>-453499.66000000003</v>
      </c>
      <c r="H99" s="131">
        <f t="shared" si="16"/>
        <v>-2949847.91</v>
      </c>
      <c r="I99" s="132">
        <f t="shared" si="17"/>
        <v>0.12961318920001377</v>
      </c>
      <c r="J99" s="129">
        <f>-481774.5</f>
        <v>-481774.5</v>
      </c>
      <c r="K99" s="129">
        <f>-136427.29</f>
        <v>-136427.29</v>
      </c>
      <c r="L99" s="175">
        <v>-8440</v>
      </c>
      <c r="M99" s="129">
        <v>-12260</v>
      </c>
      <c r="N99" s="131">
        <f t="shared" si="18"/>
        <v>-638901.79</v>
      </c>
      <c r="O99" s="137">
        <f t="shared" si="19"/>
        <v>2.8072667172694157E-2</v>
      </c>
      <c r="P99" s="129">
        <v>-3960</v>
      </c>
      <c r="Q99" s="129">
        <v>-6990</v>
      </c>
      <c r="R99" s="129">
        <f>-Nov!L331-255947.86</f>
        <v>-262647.86</v>
      </c>
      <c r="S99" s="129">
        <f>-Dez!L340-500732.78</f>
        <v>-518582.78</v>
      </c>
      <c r="T99" s="129">
        <f t="shared" si="20"/>
        <v>-792180.64</v>
      </c>
      <c r="U99" s="133">
        <f t="shared" si="21"/>
        <v>3.4807577307573119E-2</v>
      </c>
      <c r="V99" s="123">
        <f t="shared" si="22"/>
        <v>-4380930.34</v>
      </c>
      <c r="W99" s="143">
        <f t="shared" si="23"/>
        <v>0.19249343368028102</v>
      </c>
      <c r="X99" s="99"/>
      <c r="Y99" s="99"/>
      <c r="Z99" s="99"/>
      <c r="AA99" s="99"/>
      <c r="AB99" s="99"/>
      <c r="AC99" s="99"/>
      <c r="AD99" s="99"/>
      <c r="AE99" s="100"/>
    </row>
    <row r="100" spans="1:31" x14ac:dyDescent="0.3">
      <c r="A100" s="102" t="s">
        <v>189</v>
      </c>
      <c r="B100" s="102" t="s">
        <v>190</v>
      </c>
      <c r="C100" s="129">
        <v>-677800</v>
      </c>
      <c r="D100" s="123">
        <f>-Jan!K296-Jan!K298</f>
        <v>-1458</v>
      </c>
      <c r="E100" s="123">
        <f>-Fev!L307</f>
        <v>-70</v>
      </c>
      <c r="F100" s="123">
        <v>0</v>
      </c>
      <c r="G100" s="123">
        <f>-Abr!L316</f>
        <v>-15560</v>
      </c>
      <c r="H100" s="131">
        <f t="shared" si="16"/>
        <v>-17088</v>
      </c>
      <c r="I100" s="132">
        <f t="shared" si="17"/>
        <v>2.5210976689288876E-2</v>
      </c>
      <c r="J100" s="123">
        <f>-Mai!L313</f>
        <v>-2872.92</v>
      </c>
      <c r="K100" s="123">
        <f>-Jun!L321</f>
        <v>-699.99</v>
      </c>
      <c r="L100" s="123">
        <v>0</v>
      </c>
      <c r="M100" s="123">
        <f>-Ago!L322</f>
        <v>-70</v>
      </c>
      <c r="N100" s="131">
        <f t="shared" si="18"/>
        <v>-3642.91</v>
      </c>
      <c r="O100" s="137">
        <f t="shared" si="19"/>
        <v>5.3746090292121568E-3</v>
      </c>
      <c r="P100" s="123">
        <f>-Set!L331</f>
        <v>-1200</v>
      </c>
      <c r="Q100" s="123">
        <v>0</v>
      </c>
      <c r="R100" s="123">
        <v>0</v>
      </c>
      <c r="S100" s="123">
        <v>0</v>
      </c>
      <c r="T100" s="123">
        <f t="shared" si="20"/>
        <v>-1200</v>
      </c>
      <c r="U100" s="133">
        <f t="shared" si="21"/>
        <v>1.7704337562702863E-3</v>
      </c>
      <c r="V100" s="123">
        <f t="shared" si="22"/>
        <v>-21930.91</v>
      </c>
      <c r="W100" s="143">
        <f t="shared" si="23"/>
        <v>3.2356019474771319E-2</v>
      </c>
      <c r="X100" s="99"/>
      <c r="Y100" s="99"/>
      <c r="Z100" s="99"/>
      <c r="AA100" s="99"/>
      <c r="AB100" s="99"/>
      <c r="AC100" s="99"/>
      <c r="AD100" s="99"/>
      <c r="AE100" s="100"/>
    </row>
    <row r="101" spans="1:31" x14ac:dyDescent="0.3">
      <c r="A101" s="92" t="s">
        <v>191</v>
      </c>
      <c r="B101" s="92" t="s">
        <v>192</v>
      </c>
      <c r="C101" s="122">
        <f>C102+C107+C118</f>
        <v>-10604120</v>
      </c>
      <c r="D101" s="122">
        <f>D102+D107+D118</f>
        <v>-99844.479999999996</v>
      </c>
      <c r="E101" s="122">
        <f>E102+E107+E118</f>
        <v>-380680.42000000004</v>
      </c>
      <c r="F101" s="122">
        <f>F102+F107+F118</f>
        <v>-367417.16</v>
      </c>
      <c r="G101" s="122">
        <f>G102+G107+G118</f>
        <v>-571655.31000000006</v>
      </c>
      <c r="H101" s="127">
        <f t="shared" si="16"/>
        <v>-1419597.37</v>
      </c>
      <c r="I101" s="128">
        <f t="shared" si="17"/>
        <v>0.13387224682481905</v>
      </c>
      <c r="J101" s="122">
        <f>J102+J107+J118</f>
        <v>-692882.88</v>
      </c>
      <c r="K101" s="122">
        <f>K102+K107+K118</f>
        <v>-427004.52</v>
      </c>
      <c r="L101" s="122">
        <f>L102+L107+L118</f>
        <v>-382768.36000000004</v>
      </c>
      <c r="M101" s="122">
        <f>M102+M107+M118</f>
        <v>-294881.88</v>
      </c>
      <c r="N101" s="127">
        <f t="shared" si="18"/>
        <v>-1797537.6400000001</v>
      </c>
      <c r="O101" s="136">
        <f t="shared" si="19"/>
        <v>0.16951313640358653</v>
      </c>
      <c r="P101" s="122">
        <f>P102+P107+P118</f>
        <v>-372177.61</v>
      </c>
      <c r="Q101" s="122">
        <f>Q102+Q107+Q118</f>
        <v>-687947.34000000008</v>
      </c>
      <c r="R101" s="122">
        <f>R102+R107+R118</f>
        <v>-434644.61</v>
      </c>
      <c r="S101" s="122">
        <f>S102+S107+S118</f>
        <v>-638621.75</v>
      </c>
      <c r="T101" s="122">
        <f t="shared" si="20"/>
        <v>-2133391.31</v>
      </c>
      <c r="U101" s="114">
        <f t="shared" si="21"/>
        <v>0.2011851346457792</v>
      </c>
      <c r="V101" s="123">
        <f t="shared" si="22"/>
        <v>-5350526.32</v>
      </c>
      <c r="W101" s="98">
        <f t="shared" si="23"/>
        <v>0.50457051787418483</v>
      </c>
      <c r="X101" s="99"/>
      <c r="Y101" s="99"/>
      <c r="Z101" s="99"/>
      <c r="AA101" s="99"/>
      <c r="AB101" s="99"/>
      <c r="AC101" s="99"/>
      <c r="AD101" s="99"/>
      <c r="AE101" s="100"/>
    </row>
    <row r="102" spans="1:31" x14ac:dyDescent="0.3">
      <c r="A102" s="92" t="s">
        <v>193</v>
      </c>
      <c r="B102" s="92" t="s">
        <v>194</v>
      </c>
      <c r="C102" s="122">
        <f>SUM(C103:C106)</f>
        <v>-1037020</v>
      </c>
      <c r="D102" s="122">
        <f>SUM(D103:D106)</f>
        <v>-17664.71</v>
      </c>
      <c r="E102" s="122">
        <f>SUM(E103:E106)</f>
        <v>-73886.42</v>
      </c>
      <c r="F102" s="122">
        <f>SUM(F103:F106)</f>
        <v>-13021.11</v>
      </c>
      <c r="G102" s="122">
        <f>SUM(G103:G106)</f>
        <v>-22122.21</v>
      </c>
      <c r="H102" s="127">
        <f t="shared" si="16"/>
        <v>-126694.45000000001</v>
      </c>
      <c r="I102" s="128">
        <f t="shared" si="17"/>
        <v>0.1221716553200517</v>
      </c>
      <c r="J102" s="122">
        <f>SUM(J103:J106)</f>
        <v>-11060.59</v>
      </c>
      <c r="K102" s="122">
        <f>SUM(K103:K106)</f>
        <v>-14214.59</v>
      </c>
      <c r="L102" s="122">
        <f>SUM(L103:L106)</f>
        <v>-15830.64</v>
      </c>
      <c r="M102" s="122">
        <f>SUM(M103:M106)</f>
        <v>-22213.010000000002</v>
      </c>
      <c r="N102" s="127">
        <f t="shared" si="18"/>
        <v>-63318.83</v>
      </c>
      <c r="O102" s="136">
        <f t="shared" si="19"/>
        <v>6.1058446317332357E-2</v>
      </c>
      <c r="P102" s="122">
        <f>SUM(P103:P106)</f>
        <v>-11984.619999999999</v>
      </c>
      <c r="Q102" s="122">
        <f>SUM(Q103:Q106)</f>
        <v>-17000.010000000002</v>
      </c>
      <c r="R102" s="122">
        <f>SUM(R103:R106)</f>
        <v>-14160.01</v>
      </c>
      <c r="S102" s="122">
        <f>SUM(S103:S106)</f>
        <v>-25361.05</v>
      </c>
      <c r="T102" s="122">
        <f t="shared" si="20"/>
        <v>-68505.69</v>
      </c>
      <c r="U102" s="114">
        <f t="shared" si="21"/>
        <v>6.6060143488071599E-2</v>
      </c>
      <c r="V102" s="123">
        <f t="shared" si="22"/>
        <v>-258518.97000000003</v>
      </c>
      <c r="W102" s="98">
        <f t="shared" si="23"/>
        <v>0.24929024512545567</v>
      </c>
      <c r="X102" s="99"/>
      <c r="Y102" s="99"/>
      <c r="Z102" s="99"/>
      <c r="AA102" s="99"/>
      <c r="AB102" s="99"/>
      <c r="AC102" s="99"/>
      <c r="AD102" s="99"/>
      <c r="AE102" s="100"/>
    </row>
    <row r="103" spans="1:31" x14ac:dyDescent="0.3">
      <c r="A103" s="102" t="s">
        <v>195</v>
      </c>
      <c r="B103" s="102" t="s">
        <v>196</v>
      </c>
      <c r="C103" s="123">
        <v>-172000</v>
      </c>
      <c r="D103" s="123">
        <f>-Jan!K304</f>
        <v>-5340.71</v>
      </c>
      <c r="E103" s="123">
        <f>-Fev!L312</f>
        <v>-71948.2</v>
      </c>
      <c r="F103" s="123">
        <f>-Mar!L323</f>
        <v>-1492.5</v>
      </c>
      <c r="G103" s="123">
        <f>-Abr!L321</f>
        <v>-12694.74</v>
      </c>
      <c r="H103" s="131">
        <f t="shared" si="16"/>
        <v>-91476.150000000009</v>
      </c>
      <c r="I103" s="132">
        <f t="shared" si="17"/>
        <v>0.53183808139534894</v>
      </c>
      <c r="J103" s="123">
        <f>-Mai!L321</f>
        <v>-6577.74</v>
      </c>
      <c r="K103" s="123">
        <f>-Jun!L326</f>
        <v>-5223.75</v>
      </c>
      <c r="L103" s="123">
        <f>-Jul!L333</f>
        <v>-5223.75</v>
      </c>
      <c r="M103" s="123">
        <f>-Ago!L330</f>
        <v>-15996.75</v>
      </c>
      <c r="N103" s="131">
        <f t="shared" si="18"/>
        <v>-33021.99</v>
      </c>
      <c r="O103" s="137">
        <f t="shared" si="19"/>
        <v>0.19198831395348837</v>
      </c>
      <c r="P103" s="123">
        <f>-Set!L336</f>
        <v>-6265.14</v>
      </c>
      <c r="Q103" s="123">
        <f>-Out!L335</f>
        <v>-5223.75</v>
      </c>
      <c r="R103" s="123">
        <f>-Nov!L340</f>
        <v>-5223.75</v>
      </c>
      <c r="S103" s="123">
        <f>-Dez!L349</f>
        <v>-20474.79</v>
      </c>
      <c r="T103" s="123">
        <f t="shared" si="20"/>
        <v>-37187.43</v>
      </c>
      <c r="U103" s="133">
        <f t="shared" si="21"/>
        <v>0.21620598837209304</v>
      </c>
      <c r="V103" s="123">
        <f t="shared" si="22"/>
        <v>-161685.57</v>
      </c>
      <c r="W103" s="143">
        <f t="shared" si="23"/>
        <v>0.94003238372093023</v>
      </c>
      <c r="X103" s="99"/>
      <c r="Y103" s="99"/>
      <c r="Z103" s="99"/>
      <c r="AA103" s="99"/>
      <c r="AB103" s="99"/>
      <c r="AC103" s="99"/>
      <c r="AD103" s="99"/>
      <c r="AE103" s="100"/>
    </row>
    <row r="104" spans="1:31" x14ac:dyDescent="0.3">
      <c r="A104" s="102" t="s">
        <v>197</v>
      </c>
      <c r="B104" s="102" t="s">
        <v>198</v>
      </c>
      <c r="C104" s="123">
        <v>-21000</v>
      </c>
      <c r="D104" s="123">
        <v>0</v>
      </c>
      <c r="E104" s="123">
        <v>0</v>
      </c>
      <c r="F104" s="123">
        <v>0</v>
      </c>
      <c r="G104" s="123">
        <f>-Abr!L324</f>
        <v>-2900</v>
      </c>
      <c r="H104" s="131">
        <f t="shared" si="16"/>
        <v>-2900</v>
      </c>
      <c r="I104" s="132">
        <f t="shared" si="17"/>
        <v>0.1380952380952381</v>
      </c>
      <c r="J104" s="123">
        <f>-Mai!L324</f>
        <v>-1600</v>
      </c>
      <c r="K104" s="123">
        <f>-Jun!L329</f>
        <v>-3200</v>
      </c>
      <c r="L104" s="123">
        <f>-Jul!L336</f>
        <v>0</v>
      </c>
      <c r="M104" s="123">
        <f>-Ago!L333</f>
        <v>-1100</v>
      </c>
      <c r="N104" s="131">
        <f t="shared" si="18"/>
        <v>-5900</v>
      </c>
      <c r="O104" s="137">
        <f t="shared" si="19"/>
        <v>0.28095238095238095</v>
      </c>
      <c r="P104" s="123">
        <f>-Set!L339</f>
        <v>-2200</v>
      </c>
      <c r="Q104" s="123">
        <f>-Out!L338</f>
        <v>-1600</v>
      </c>
      <c r="R104" s="123">
        <f>-Nov!L343</f>
        <v>-4700</v>
      </c>
      <c r="S104" s="123">
        <f>-Dez!L352</f>
        <v>-3100</v>
      </c>
      <c r="T104" s="123">
        <f t="shared" si="20"/>
        <v>-11600</v>
      </c>
      <c r="U104" s="133">
        <f t="shared" si="21"/>
        <v>0.55238095238095242</v>
      </c>
      <c r="V104" s="123">
        <f t="shared" si="22"/>
        <v>-20400</v>
      </c>
      <c r="W104" s="143">
        <f t="shared" si="23"/>
        <v>0.97142857142857142</v>
      </c>
      <c r="X104" s="99"/>
      <c r="Y104" s="99"/>
      <c r="Z104" s="99"/>
      <c r="AA104" s="99"/>
      <c r="AB104" s="99"/>
      <c r="AC104" s="99"/>
      <c r="AD104" s="99"/>
      <c r="AE104" s="100"/>
    </row>
    <row r="105" spans="1:31" x14ac:dyDescent="0.3">
      <c r="A105" s="102" t="s">
        <v>199</v>
      </c>
      <c r="B105" s="102" t="s">
        <v>169</v>
      </c>
      <c r="C105" s="123">
        <v>-23500.000000000004</v>
      </c>
      <c r="D105" s="123">
        <v>0</v>
      </c>
      <c r="E105" s="123">
        <f>-Fev!L315</f>
        <v>-151.91999999999999</v>
      </c>
      <c r="F105" s="123">
        <f>-Mar!L326</f>
        <v>-2662.34</v>
      </c>
      <c r="G105" s="123">
        <f>-Abr!L327</f>
        <v>-3851.2</v>
      </c>
      <c r="H105" s="131">
        <f t="shared" si="16"/>
        <v>-6665.46</v>
      </c>
      <c r="I105" s="132">
        <f t="shared" si="17"/>
        <v>0.28363659574468081</v>
      </c>
      <c r="J105" s="123">
        <f>-Mai!L327</f>
        <v>-1096.5899999999999</v>
      </c>
      <c r="K105" s="123">
        <f>-Jun!L332</f>
        <v>-4004.57</v>
      </c>
      <c r="L105" s="123">
        <v>0</v>
      </c>
      <c r="M105" s="123">
        <f>-Ago!L336</f>
        <v>0</v>
      </c>
      <c r="N105" s="131">
        <f t="shared" si="18"/>
        <v>-5101.16</v>
      </c>
      <c r="O105" s="137">
        <f t="shared" si="19"/>
        <v>0.21707063829787229</v>
      </c>
      <c r="P105" s="123">
        <f>-Set!L342</f>
        <v>-945</v>
      </c>
      <c r="Q105" s="123">
        <f>-Out!L341</f>
        <v>-850</v>
      </c>
      <c r="R105" s="123">
        <f>-Nov!L346</f>
        <v>-2450</v>
      </c>
      <c r="S105" s="123">
        <v>0</v>
      </c>
      <c r="T105" s="123">
        <f t="shared" si="20"/>
        <v>-4245</v>
      </c>
      <c r="U105" s="133">
        <f t="shared" si="21"/>
        <v>0.1806382978723404</v>
      </c>
      <c r="V105" s="123">
        <f t="shared" si="22"/>
        <v>-16011.619999999999</v>
      </c>
      <c r="W105" s="143">
        <f t="shared" si="23"/>
        <v>0.68134553191489344</v>
      </c>
      <c r="X105" s="99"/>
      <c r="Y105" s="99"/>
      <c r="Z105" s="99"/>
      <c r="AA105" s="99"/>
      <c r="AB105" s="99"/>
      <c r="AC105" s="99"/>
      <c r="AD105" s="99"/>
      <c r="AE105" s="100"/>
    </row>
    <row r="106" spans="1:31" x14ac:dyDescent="0.3">
      <c r="A106" s="102" t="s">
        <v>200</v>
      </c>
      <c r="B106" s="102" t="s">
        <v>201</v>
      </c>
      <c r="C106" s="123">
        <v>-820520</v>
      </c>
      <c r="D106" s="123">
        <f>-Jan!K306-10537.68</f>
        <v>-12324</v>
      </c>
      <c r="E106" s="123">
        <f>-Fev!L318</f>
        <v>-1786.3</v>
      </c>
      <c r="F106" s="123">
        <f>-Mar!L329-7080</f>
        <v>-8866.27</v>
      </c>
      <c r="G106" s="123">
        <f>-Abr!L330-890</f>
        <v>-2676.27</v>
      </c>
      <c r="H106" s="131">
        <f t="shared" si="16"/>
        <v>-25652.84</v>
      </c>
      <c r="I106" s="132">
        <f t="shared" si="17"/>
        <v>3.1264125188904597E-2</v>
      </c>
      <c r="J106" s="123">
        <f>-Mai!L330</f>
        <v>-1786.26</v>
      </c>
      <c r="K106" s="123">
        <f>-Jun!L335</f>
        <v>-1786.27</v>
      </c>
      <c r="L106" s="123">
        <f>-Jul!L342-8820.64</f>
        <v>-10606.89</v>
      </c>
      <c r="M106" s="123">
        <f>-Ago!L339-3330</f>
        <v>-5116.26</v>
      </c>
      <c r="N106" s="131">
        <f t="shared" si="18"/>
        <v>-19295.68</v>
      </c>
      <c r="O106" s="137">
        <f t="shared" si="19"/>
        <v>2.3516404231462975E-2</v>
      </c>
      <c r="P106" s="123">
        <f>-Set!L345</f>
        <v>-2574.48</v>
      </c>
      <c r="Q106" s="123">
        <f>-Out!L344-7540</f>
        <v>-9326.26</v>
      </c>
      <c r="R106" s="123">
        <f>-Nov!L349</f>
        <v>-1786.26</v>
      </c>
      <c r="S106" s="123">
        <f>-Dez!L358</f>
        <v>-1786.26</v>
      </c>
      <c r="T106" s="123">
        <f t="shared" si="20"/>
        <v>-15473.26</v>
      </c>
      <c r="U106" s="133">
        <f t="shared" si="21"/>
        <v>1.8857870618632089E-2</v>
      </c>
      <c r="V106" s="123">
        <f t="shared" si="22"/>
        <v>-60421.780000000006</v>
      </c>
      <c r="W106" s="143">
        <f t="shared" si="23"/>
        <v>7.3638400038999671E-2</v>
      </c>
      <c r="X106" s="99"/>
      <c r="Y106" s="99"/>
      <c r="Z106" s="99"/>
      <c r="AA106" s="99"/>
      <c r="AB106" s="99"/>
      <c r="AC106" s="99"/>
      <c r="AD106" s="99"/>
      <c r="AE106" s="100"/>
    </row>
    <row r="107" spans="1:31" x14ac:dyDescent="0.3">
      <c r="A107" s="92" t="s">
        <v>202</v>
      </c>
      <c r="B107" s="92" t="s">
        <v>203</v>
      </c>
      <c r="C107" s="122">
        <f>SUM(C108:C117)</f>
        <v>-6950100</v>
      </c>
      <c r="D107" s="122">
        <f>SUM(D108:D117)</f>
        <v>-46561.48</v>
      </c>
      <c r="E107" s="122">
        <f>SUM(E108:E117)</f>
        <v>-194479.77000000002</v>
      </c>
      <c r="F107" s="122">
        <f>SUM(F108:F117)</f>
        <v>-187115.18999999997</v>
      </c>
      <c r="G107" s="122">
        <f>SUM(G108:G117)</f>
        <v>-278239.70999999996</v>
      </c>
      <c r="H107" s="127">
        <f t="shared" si="16"/>
        <v>-706396.14999999991</v>
      </c>
      <c r="I107" s="128">
        <f t="shared" si="17"/>
        <v>0.10163827139177853</v>
      </c>
      <c r="J107" s="122">
        <f>SUM(J108:J117)</f>
        <v>-318446.57</v>
      </c>
      <c r="K107" s="122">
        <f>SUM(K108:K117)</f>
        <v>-247315.9</v>
      </c>
      <c r="L107" s="122">
        <f>SUM(L108:L117)</f>
        <v>-206711.83000000002</v>
      </c>
      <c r="M107" s="122">
        <f>SUM(M108:M117)</f>
        <v>-162104.09999999998</v>
      </c>
      <c r="N107" s="127">
        <f t="shared" si="18"/>
        <v>-934578.4</v>
      </c>
      <c r="O107" s="136">
        <f t="shared" si="19"/>
        <v>0.13446977741327462</v>
      </c>
      <c r="P107" s="122">
        <f>SUM(P108:P117)</f>
        <v>-211711.11</v>
      </c>
      <c r="Q107" s="122">
        <f>SUM(Q108:Q117)</f>
        <v>-532178.77</v>
      </c>
      <c r="R107" s="122">
        <f>SUM(R108:R117)</f>
        <v>-254219.67</v>
      </c>
      <c r="S107" s="122">
        <f>SUM(S108:S117)</f>
        <v>-407322.03</v>
      </c>
      <c r="T107" s="122">
        <f t="shared" si="20"/>
        <v>-1405431.58</v>
      </c>
      <c r="U107" s="114">
        <f t="shared" si="21"/>
        <v>0.2022174616192573</v>
      </c>
      <c r="V107" s="123">
        <f t="shared" si="22"/>
        <v>-3046406.13</v>
      </c>
      <c r="W107" s="98">
        <f t="shared" si="23"/>
        <v>0.43832551042431045</v>
      </c>
      <c r="X107" s="99"/>
      <c r="Y107" s="99"/>
      <c r="Z107" s="99"/>
      <c r="AA107" s="99"/>
      <c r="AB107" s="99"/>
      <c r="AC107" s="99"/>
      <c r="AD107" s="99"/>
      <c r="AE107" s="100"/>
    </row>
    <row r="108" spans="1:31" x14ac:dyDescent="0.3">
      <c r="A108" s="102" t="s">
        <v>204</v>
      </c>
      <c r="B108" s="102" t="s">
        <v>205</v>
      </c>
      <c r="C108" s="123">
        <v>-420000</v>
      </c>
      <c r="D108" s="123">
        <v>0</v>
      </c>
      <c r="E108" s="123">
        <v>0</v>
      </c>
      <c r="F108" s="123">
        <f>-Mar!L349</f>
        <v>-2000</v>
      </c>
      <c r="G108" s="123">
        <f>-Abr!L350-Abr!L370-2898</f>
        <v>-14137</v>
      </c>
      <c r="H108" s="131">
        <f t="shared" si="16"/>
        <v>-16137</v>
      </c>
      <c r="I108" s="132">
        <f t="shared" si="17"/>
        <v>3.8421428571428572E-2</v>
      </c>
      <c r="J108" s="123">
        <f>-Mai!L350</f>
        <v>-13996.08</v>
      </c>
      <c r="K108" s="123">
        <f>-Jun!L355</f>
        <v>-26446</v>
      </c>
      <c r="L108" s="123">
        <f>-Jul!L362</f>
        <v>-24247.5</v>
      </c>
      <c r="M108" s="123">
        <f>-Ago!L359</f>
        <v>-23763.62</v>
      </c>
      <c r="N108" s="131">
        <f t="shared" si="18"/>
        <v>-88453.2</v>
      </c>
      <c r="O108" s="137">
        <f t="shared" si="19"/>
        <v>0.21060285714285715</v>
      </c>
      <c r="P108" s="123">
        <f>-Set!L366</f>
        <v>-49167.63</v>
      </c>
      <c r="Q108" s="123">
        <f>-Out!L365-1399</f>
        <v>-85274.7</v>
      </c>
      <c r="R108" s="123">
        <f>-Nov!L370</f>
        <v>-47903.73</v>
      </c>
      <c r="S108" s="123">
        <f>-Dez!L379</f>
        <v>-81899.13</v>
      </c>
      <c r="T108" s="123">
        <f t="shared" si="20"/>
        <v>-264245.19</v>
      </c>
      <c r="U108" s="133">
        <f t="shared" si="21"/>
        <v>0.6291552142857143</v>
      </c>
      <c r="V108" s="123">
        <f t="shared" si="22"/>
        <v>-368835.39</v>
      </c>
      <c r="W108" s="143">
        <f t="shared" si="23"/>
        <v>0.8781795</v>
      </c>
      <c r="X108" s="99"/>
      <c r="Y108" s="99"/>
      <c r="Z108" s="99"/>
      <c r="AA108" s="99"/>
      <c r="AB108" s="99"/>
      <c r="AC108" s="99"/>
      <c r="AD108" s="99"/>
      <c r="AE108" s="100"/>
    </row>
    <row r="109" spans="1:31" x14ac:dyDescent="0.3">
      <c r="A109" s="102" t="s">
        <v>206</v>
      </c>
      <c r="B109" s="102" t="s">
        <v>207</v>
      </c>
      <c r="C109" s="123">
        <v>-1177200</v>
      </c>
      <c r="D109" s="123">
        <f>-Jan!K328</f>
        <v>-29770.2</v>
      </c>
      <c r="E109" s="123">
        <f>-Fev!L337-Fev!L341-Fev!L343-Fev!L345</f>
        <v>-76878.720000000001</v>
      </c>
      <c r="F109" s="123">
        <f>-Mar!L356-Mar!L358-Mar!L360-10990</f>
        <v>-72735.26999999999</v>
      </c>
      <c r="G109" s="123">
        <f>-Abr!L353-Abr!L361-Abr!L363-Abr!L365+10990</f>
        <v>-74205.679999999993</v>
      </c>
      <c r="H109" s="131">
        <f t="shared" si="16"/>
        <v>-253589.87</v>
      </c>
      <c r="I109" s="132">
        <f t="shared" si="17"/>
        <v>0.21541783044512403</v>
      </c>
      <c r="J109" s="123">
        <f>-Mai!L353-Mai!L361-Mai!L363-Mai!L365</f>
        <v>-63761.32</v>
      </c>
      <c r="K109" s="123">
        <f>-Jun!L358-Jun!L366-Jun!L368-Jun!L370</f>
        <v>-79042.05</v>
      </c>
      <c r="L109" s="123">
        <f>-Jul!L365-Jul!L375-Jul!L377-Jul!L373</f>
        <v>-48062.149999999994</v>
      </c>
      <c r="M109" s="123">
        <f>-Ago!L362-Ago!L370-Ago!L372-Ago!L374</f>
        <v>-59936.299999999996</v>
      </c>
      <c r="N109" s="131">
        <f t="shared" si="18"/>
        <v>-250801.81999999998</v>
      </c>
      <c r="O109" s="137">
        <f t="shared" si="19"/>
        <v>0.21304945633707101</v>
      </c>
      <c r="P109" s="123">
        <f>-Set!L369-Set!L377-Set!L379-Set!L381</f>
        <v>-54911.7</v>
      </c>
      <c r="Q109" s="123">
        <f>-Out!L368-Out!L376-Out!L378-Out!L380</f>
        <v>-50357.81</v>
      </c>
      <c r="R109" s="123">
        <f>-Nov!L373-Nov!L381-Nov!L383-Nov!L385</f>
        <v>-68791.97</v>
      </c>
      <c r="S109" s="123">
        <f>-Dez!L392-Dez!L394-Dez!L390-Dez!L382</f>
        <v>-127117.73000000001</v>
      </c>
      <c r="T109" s="123">
        <f t="shared" si="20"/>
        <v>-301179.20999999996</v>
      </c>
      <c r="U109" s="133">
        <f t="shared" si="21"/>
        <v>0.25584370540265033</v>
      </c>
      <c r="V109" s="123">
        <f t="shared" si="22"/>
        <v>-805570.89999999991</v>
      </c>
      <c r="W109" s="143">
        <f t="shared" si="23"/>
        <v>0.68431099218484537</v>
      </c>
      <c r="X109" s="99"/>
      <c r="Y109" s="99"/>
      <c r="Z109" s="99"/>
      <c r="AA109" s="99"/>
      <c r="AB109" s="99"/>
      <c r="AC109" s="99"/>
      <c r="AD109" s="99"/>
      <c r="AE109" s="100"/>
    </row>
    <row r="110" spans="1:31" x14ac:dyDescent="0.3">
      <c r="A110" s="102" t="s">
        <v>208</v>
      </c>
      <c r="B110" s="102" t="s">
        <v>209</v>
      </c>
      <c r="C110" s="123">
        <v>-1240000</v>
      </c>
      <c r="D110" s="123">
        <f>-Jan!K326</f>
        <v>-11914</v>
      </c>
      <c r="E110" s="123">
        <f>-Fev!L342</f>
        <v>-77280</v>
      </c>
      <c r="F110" s="123">
        <f>-Mar!L357</f>
        <v>-71806</v>
      </c>
      <c r="G110" s="123">
        <f>-Abr!L362</f>
        <v>-87262</v>
      </c>
      <c r="H110" s="131">
        <f t="shared" si="16"/>
        <v>-248262</v>
      </c>
      <c r="I110" s="132">
        <f t="shared" si="17"/>
        <v>0.20021129032258064</v>
      </c>
      <c r="J110" s="123">
        <f>-Mai!L362</f>
        <v>-78568</v>
      </c>
      <c r="K110" s="123">
        <f>-Jun!L367</f>
        <v>-99498</v>
      </c>
      <c r="L110" s="123">
        <f>-Jul!L374</f>
        <v>-65243.64</v>
      </c>
      <c r="M110" s="123">
        <f>-Ago!L371</f>
        <v>-62661.2</v>
      </c>
      <c r="N110" s="131">
        <f t="shared" si="18"/>
        <v>-305970.84000000003</v>
      </c>
      <c r="O110" s="137">
        <f t="shared" si="19"/>
        <v>0.24675067741935486</v>
      </c>
      <c r="P110" s="123">
        <f>-Set!L378</f>
        <v>-86608.34</v>
      </c>
      <c r="Q110" s="123">
        <f>-Out!L377</f>
        <v>-109029.2</v>
      </c>
      <c r="R110" s="123">
        <f>-Nov!L382</f>
        <v>-91610.420000000013</v>
      </c>
      <c r="S110" s="123">
        <f>-Dez!L391</f>
        <v>-144774.42000000001</v>
      </c>
      <c r="T110" s="123">
        <f t="shared" si="20"/>
        <v>-432022.38</v>
      </c>
      <c r="U110" s="133">
        <f t="shared" si="21"/>
        <v>0.34840514516129034</v>
      </c>
      <c r="V110" s="123">
        <f t="shared" si="22"/>
        <v>-986255.22000000009</v>
      </c>
      <c r="W110" s="143">
        <f t="shared" si="23"/>
        <v>0.79536711290322593</v>
      </c>
      <c r="X110" s="99"/>
      <c r="Y110" s="99"/>
      <c r="Z110" s="99"/>
      <c r="AA110" s="99"/>
      <c r="AB110" s="99"/>
      <c r="AC110" s="99"/>
      <c r="AD110" s="99"/>
      <c r="AE110" s="100"/>
    </row>
    <row r="111" spans="1:31" x14ac:dyDescent="0.3">
      <c r="A111" s="102" t="s">
        <v>210</v>
      </c>
      <c r="B111" s="102" t="s">
        <v>211</v>
      </c>
      <c r="C111" s="123">
        <v>-29500</v>
      </c>
      <c r="D111" s="123">
        <v>0</v>
      </c>
      <c r="E111" s="123">
        <f>-Fev!L347</f>
        <v>-143.1</v>
      </c>
      <c r="F111" s="123">
        <f>-Mar!L362</f>
        <v>-4811.46</v>
      </c>
      <c r="G111" s="123">
        <f>-Abr!L367</f>
        <v>-1865.07</v>
      </c>
      <c r="H111" s="131">
        <f t="shared" si="16"/>
        <v>-6819.63</v>
      </c>
      <c r="I111" s="132">
        <f t="shared" si="17"/>
        <v>0.23117389830508475</v>
      </c>
      <c r="J111" s="123">
        <f>-Mai!L367</f>
        <v>-10882.88</v>
      </c>
      <c r="K111" s="123">
        <f>-Jun!L372</f>
        <v>-6214.7</v>
      </c>
      <c r="L111" s="123">
        <f>-Jul!L379</f>
        <v>-758.1</v>
      </c>
      <c r="M111" s="123">
        <f>-Ago!L376</f>
        <v>-1289.83</v>
      </c>
      <c r="N111" s="131">
        <f t="shared" si="18"/>
        <v>-19145.509999999995</v>
      </c>
      <c r="O111" s="137">
        <f t="shared" si="19"/>
        <v>0.64900033898305065</v>
      </c>
      <c r="P111" s="123">
        <f>-Set!L383</f>
        <v>-4368.8500000000004</v>
      </c>
      <c r="Q111" s="123">
        <f>-Out!L382</f>
        <v>-5407.46</v>
      </c>
      <c r="R111" s="123">
        <f>-Nov!L387</f>
        <v>-2256.21</v>
      </c>
      <c r="S111" s="123">
        <v>0</v>
      </c>
      <c r="T111" s="123">
        <f t="shared" si="20"/>
        <v>-12032.52</v>
      </c>
      <c r="U111" s="133">
        <f t="shared" si="21"/>
        <v>0.40788203389830507</v>
      </c>
      <c r="V111" s="123">
        <f t="shared" si="22"/>
        <v>-37997.659999999996</v>
      </c>
      <c r="W111" s="143">
        <f t="shared" si="23"/>
        <v>1.2880562711864405</v>
      </c>
      <c r="X111" s="99"/>
      <c r="Y111" s="99"/>
      <c r="Z111" s="99"/>
      <c r="AA111" s="99"/>
      <c r="AB111" s="99"/>
      <c r="AC111" s="99"/>
      <c r="AD111" s="99"/>
      <c r="AE111" s="100"/>
    </row>
    <row r="112" spans="1:31" x14ac:dyDescent="0.3">
      <c r="A112" s="102" t="s">
        <v>212</v>
      </c>
      <c r="B112" s="102" t="s">
        <v>213</v>
      </c>
      <c r="C112" s="123">
        <v>-148000</v>
      </c>
      <c r="D112" s="123">
        <f>-Jan!K327</f>
        <v>0.02</v>
      </c>
      <c r="E112" s="123">
        <f>-Fev!L344</f>
        <v>0</v>
      </c>
      <c r="F112" s="123">
        <f>-Mar!L359</f>
        <v>-7790</v>
      </c>
      <c r="G112" s="123">
        <f>-Abr!L364</f>
        <v>-24135</v>
      </c>
      <c r="H112" s="131">
        <f t="shared" si="16"/>
        <v>-31924.98</v>
      </c>
      <c r="I112" s="132">
        <f t="shared" si="17"/>
        <v>0.21570932432432433</v>
      </c>
      <c r="J112" s="123">
        <f>-Mai!L364</f>
        <v>-13530</v>
      </c>
      <c r="K112" s="123">
        <f>-Jun!L369</f>
        <v>-23800</v>
      </c>
      <c r="L112" s="123">
        <f>-Jul!L376</f>
        <v>-19040</v>
      </c>
      <c r="M112" s="123">
        <f>-Ago!L373</f>
        <v>0</v>
      </c>
      <c r="N112" s="131">
        <f t="shared" si="18"/>
        <v>-56370</v>
      </c>
      <c r="O112" s="137">
        <f t="shared" si="19"/>
        <v>0.3808783783783784</v>
      </c>
      <c r="P112" s="123">
        <f>-Set!L380</f>
        <v>-1190</v>
      </c>
      <c r="Q112" s="123">
        <f>-Out!L379</f>
        <v>-25350</v>
      </c>
      <c r="R112" s="123">
        <f>-Nov!L384</f>
        <v>-22730</v>
      </c>
      <c r="S112" s="123">
        <f>-Dez!L393</f>
        <v>-10710</v>
      </c>
      <c r="T112" s="123">
        <f t="shared" si="20"/>
        <v>-59980</v>
      </c>
      <c r="U112" s="133">
        <f t="shared" si="21"/>
        <v>0.40527027027027029</v>
      </c>
      <c r="V112" s="123">
        <f t="shared" si="22"/>
        <v>-148274.97999999998</v>
      </c>
      <c r="W112" s="143">
        <f t="shared" si="23"/>
        <v>1.0018579729729729</v>
      </c>
      <c r="X112" s="99"/>
      <c r="Y112" s="99"/>
      <c r="Z112" s="99"/>
      <c r="AA112" s="99"/>
      <c r="AB112" s="99"/>
      <c r="AC112" s="99"/>
      <c r="AD112" s="99"/>
      <c r="AE112" s="100"/>
    </row>
    <row r="113" spans="1:31" x14ac:dyDescent="0.3">
      <c r="A113" s="102" t="s">
        <v>214</v>
      </c>
      <c r="B113" s="102" t="s">
        <v>215</v>
      </c>
      <c r="C113" s="123">
        <v>-70000</v>
      </c>
      <c r="D113" s="123">
        <f>-Jan!K330</f>
        <v>-2380</v>
      </c>
      <c r="E113" s="123">
        <v>0</v>
      </c>
      <c r="F113" s="123">
        <f>-Mar!L363</f>
        <v>-772.8</v>
      </c>
      <c r="G113" s="123">
        <v>0</v>
      </c>
      <c r="H113" s="131">
        <f t="shared" ref="H113:H139" si="24">SUM(D113:G113)</f>
        <v>-3152.8</v>
      </c>
      <c r="I113" s="132">
        <f t="shared" ref="I113:I139" si="25">IF(C113=0,"-",H113/C113)</f>
        <v>4.5040000000000004E-2</v>
      </c>
      <c r="J113" s="123">
        <f>-Mai!L368</f>
        <v>-2496.94</v>
      </c>
      <c r="K113" s="123">
        <v>0</v>
      </c>
      <c r="L113" s="123">
        <f>-Jul!L380</f>
        <v>-1965.64</v>
      </c>
      <c r="M113" s="123">
        <f>-Ago!L377</f>
        <v>-5519</v>
      </c>
      <c r="N113" s="131">
        <f t="shared" ref="N113:N139" si="26">SUM(J113:M113)</f>
        <v>-9981.58</v>
      </c>
      <c r="O113" s="137">
        <f t="shared" ref="O113:O139" si="27">IF(C113=0,"-",N113/C113)</f>
        <v>0.142594</v>
      </c>
      <c r="P113" s="123">
        <f>-Set!L384</f>
        <v>-5089.4399999999996</v>
      </c>
      <c r="Q113" s="123">
        <f>-Out!L383</f>
        <v>-3570</v>
      </c>
      <c r="R113" s="123">
        <f>-Nov!L388</f>
        <v>-4355.05</v>
      </c>
      <c r="S113" s="123">
        <f>-Dez!L397</f>
        <v>-572.4</v>
      </c>
      <c r="T113" s="123">
        <f t="shared" ref="T113:T139" si="28">SUM(P113:S113)</f>
        <v>-13586.889999999998</v>
      </c>
      <c r="U113" s="133">
        <f t="shared" ref="U113:U139" si="29">IF(C113=0,"-",T113/C113)</f>
        <v>0.19409842857142853</v>
      </c>
      <c r="V113" s="123">
        <f t="shared" ref="V113:V139" si="30">H113+N113+T113</f>
        <v>-26721.269999999997</v>
      </c>
      <c r="W113" s="143">
        <f t="shared" ref="W113:W139" si="31">IF(C113=0,"-",V113/C113)</f>
        <v>0.38173242857142853</v>
      </c>
      <c r="X113" s="99"/>
      <c r="Y113" s="99"/>
      <c r="Z113" s="99"/>
      <c r="AA113" s="99"/>
      <c r="AB113" s="99"/>
      <c r="AC113" s="99"/>
      <c r="AD113" s="99"/>
      <c r="AE113" s="100"/>
    </row>
    <row r="114" spans="1:31" x14ac:dyDescent="0.3">
      <c r="A114" s="102" t="s">
        <v>216</v>
      </c>
      <c r="B114" s="102" t="s">
        <v>217</v>
      </c>
      <c r="C114" s="123">
        <v>-62600</v>
      </c>
      <c r="D114" s="123">
        <f>-Jan!K329</f>
        <v>-906.3</v>
      </c>
      <c r="E114" s="123">
        <f>-Fev!L346</f>
        <v>-2430.15</v>
      </c>
      <c r="F114" s="123">
        <f>-Mar!L361</f>
        <v>-6930.15</v>
      </c>
      <c r="G114" s="123">
        <f>-Abr!L366</f>
        <v>-2730.15</v>
      </c>
      <c r="H114" s="131">
        <f t="shared" si="24"/>
        <v>-12996.749999999998</v>
      </c>
      <c r="I114" s="132">
        <f t="shared" si="25"/>
        <v>0.2076158146964856</v>
      </c>
      <c r="J114" s="123">
        <f>-Mai!L366</f>
        <v>-9930.15</v>
      </c>
      <c r="K114" s="123">
        <f>-Jun!L371</f>
        <v>-930.15</v>
      </c>
      <c r="L114" s="123">
        <f>-Jul!L378</f>
        <v>0</v>
      </c>
      <c r="M114" s="123">
        <f>-Ago!L375</f>
        <v>-6884.15</v>
      </c>
      <c r="N114" s="131">
        <f t="shared" si="26"/>
        <v>-17744.449999999997</v>
      </c>
      <c r="O114" s="137">
        <f t="shared" si="27"/>
        <v>0.28345766773162934</v>
      </c>
      <c r="P114" s="123">
        <f>-Set!L382</f>
        <v>-2003.4</v>
      </c>
      <c r="Q114" s="123">
        <f>-Out!L381</f>
        <v>-9000</v>
      </c>
      <c r="R114" s="123">
        <f>-Nov!L386</f>
        <v>-2154</v>
      </c>
      <c r="S114" s="123">
        <f>-Dez!L395</f>
        <v>-8873.23</v>
      </c>
      <c r="T114" s="123">
        <f t="shared" si="28"/>
        <v>-22030.629999999997</v>
      </c>
      <c r="U114" s="133">
        <f t="shared" si="29"/>
        <v>0.3519269968051118</v>
      </c>
      <c r="V114" s="123">
        <f t="shared" si="30"/>
        <v>-52771.829999999994</v>
      </c>
      <c r="W114" s="143">
        <f t="shared" si="31"/>
        <v>0.84300047923322674</v>
      </c>
      <c r="X114" s="99"/>
      <c r="Y114" s="99"/>
      <c r="Z114" s="99"/>
      <c r="AA114" s="99"/>
      <c r="AB114" s="99"/>
      <c r="AC114" s="99"/>
      <c r="AD114" s="99"/>
      <c r="AE114" s="100"/>
    </row>
    <row r="115" spans="1:31" x14ac:dyDescent="0.3">
      <c r="A115" s="102" t="s">
        <v>218</v>
      </c>
      <c r="B115" s="102" t="s">
        <v>201</v>
      </c>
      <c r="C115" s="123">
        <v>-3802800</v>
      </c>
      <c r="D115" s="123">
        <f>-Jan!K332-972</f>
        <v>-1591</v>
      </c>
      <c r="E115" s="123">
        <f>-Fev!L350-2652.5-9113.7</f>
        <v>-37747.800000000003</v>
      </c>
      <c r="F115" s="123">
        <f>-Mar!L365-14020.51</f>
        <v>-20269.510000000002</v>
      </c>
      <c r="G115" s="123">
        <f>-73904.81</f>
        <v>-73904.81</v>
      </c>
      <c r="H115" s="131">
        <f t="shared" si="24"/>
        <v>-133513.12</v>
      </c>
      <c r="I115" s="132">
        <f t="shared" si="25"/>
        <v>3.5109161670348166E-2</v>
      </c>
      <c r="J115" s="123">
        <f>-125281.2</f>
        <v>-125281.2</v>
      </c>
      <c r="K115" s="123">
        <f>-Jun!L375</f>
        <v>-11385</v>
      </c>
      <c r="L115" s="123">
        <f>-Jul!L382-40136.8</f>
        <v>-47394.8</v>
      </c>
      <c r="M115" s="123">
        <f>-2050</f>
        <v>-2050</v>
      </c>
      <c r="N115" s="131">
        <f t="shared" si="26"/>
        <v>-186111</v>
      </c>
      <c r="O115" s="137">
        <f t="shared" si="27"/>
        <v>4.8940517513411171E-2</v>
      </c>
      <c r="P115" s="123">
        <v>-8371.75</v>
      </c>
      <c r="Q115" s="123">
        <v>-244189.6</v>
      </c>
      <c r="R115" s="123">
        <f>-Nov!L390-14016.29</f>
        <v>-14418.29</v>
      </c>
      <c r="S115" s="123">
        <v>-33375.120000000003</v>
      </c>
      <c r="T115" s="123">
        <f t="shared" si="28"/>
        <v>-300354.76</v>
      </c>
      <c r="U115" s="133">
        <f t="shared" si="29"/>
        <v>7.8982528663090357E-2</v>
      </c>
      <c r="V115" s="123">
        <f t="shared" si="30"/>
        <v>-619978.88</v>
      </c>
      <c r="W115" s="143">
        <f t="shared" si="31"/>
        <v>0.16303220784684969</v>
      </c>
      <c r="X115" s="99"/>
      <c r="Y115" s="99"/>
      <c r="Z115" s="99"/>
      <c r="AA115" s="99"/>
      <c r="AB115" s="99"/>
      <c r="AC115" s="99"/>
      <c r="AD115" s="99"/>
      <c r="AE115" s="100"/>
    </row>
    <row r="116" spans="1:31" x14ac:dyDescent="0.3">
      <c r="A116" s="102" t="s">
        <v>219</v>
      </c>
      <c r="B116" s="102" t="s">
        <v>220</v>
      </c>
      <c r="C116" s="123">
        <v>0</v>
      </c>
      <c r="D116" s="123">
        <v>0</v>
      </c>
      <c r="E116" s="123">
        <v>0</v>
      </c>
      <c r="F116" s="123">
        <v>0</v>
      </c>
      <c r="G116" s="123">
        <v>0</v>
      </c>
      <c r="H116" s="131">
        <f t="shared" si="24"/>
        <v>0</v>
      </c>
      <c r="I116" s="132" t="str">
        <f t="shared" si="25"/>
        <v>-</v>
      </c>
      <c r="J116" s="123">
        <v>0</v>
      </c>
      <c r="K116" s="123">
        <v>0</v>
      </c>
      <c r="L116" s="123">
        <v>0</v>
      </c>
      <c r="M116" s="123">
        <v>0</v>
      </c>
      <c r="N116" s="131">
        <f t="shared" si="26"/>
        <v>0</v>
      </c>
      <c r="O116" s="137" t="str">
        <f t="shared" si="27"/>
        <v>-</v>
      </c>
      <c r="P116" s="123">
        <v>0</v>
      </c>
      <c r="Q116" s="123">
        <v>0</v>
      </c>
      <c r="R116" s="123">
        <v>0</v>
      </c>
      <c r="S116" s="123">
        <v>0</v>
      </c>
      <c r="T116" s="123">
        <f t="shared" si="28"/>
        <v>0</v>
      </c>
      <c r="U116" s="133" t="str">
        <f t="shared" si="29"/>
        <v>-</v>
      </c>
      <c r="V116" s="123">
        <f t="shared" si="30"/>
        <v>0</v>
      </c>
      <c r="W116" s="143" t="str">
        <f t="shared" si="31"/>
        <v>-</v>
      </c>
      <c r="X116" s="99"/>
      <c r="Y116" s="99"/>
      <c r="Z116" s="99"/>
      <c r="AA116" s="99"/>
      <c r="AB116" s="99"/>
      <c r="AC116" s="99"/>
      <c r="AD116" s="99"/>
      <c r="AE116" s="100"/>
    </row>
    <row r="117" spans="1:31" x14ac:dyDescent="0.3">
      <c r="A117" s="102" t="s">
        <v>221</v>
      </c>
      <c r="B117" s="102" t="s">
        <v>222</v>
      </c>
      <c r="C117" s="123">
        <v>0</v>
      </c>
      <c r="D117" s="123">
        <v>0</v>
      </c>
      <c r="E117" s="123">
        <v>0</v>
      </c>
      <c r="F117" s="123">
        <v>0</v>
      </c>
      <c r="G117" s="123">
        <v>0</v>
      </c>
      <c r="H117" s="131">
        <f t="shared" si="24"/>
        <v>0</v>
      </c>
      <c r="I117" s="132" t="str">
        <f t="shared" si="25"/>
        <v>-</v>
      </c>
      <c r="J117" s="123">
        <v>0</v>
      </c>
      <c r="K117" s="123">
        <v>0</v>
      </c>
      <c r="L117" s="123">
        <v>0</v>
      </c>
      <c r="M117" s="123">
        <v>0</v>
      </c>
      <c r="N117" s="131">
        <f t="shared" si="26"/>
        <v>0</v>
      </c>
      <c r="O117" s="137" t="str">
        <f t="shared" si="27"/>
        <v>-</v>
      </c>
      <c r="P117" s="123">
        <v>0</v>
      </c>
      <c r="Q117" s="123">
        <v>0</v>
      </c>
      <c r="R117" s="123">
        <v>0</v>
      </c>
      <c r="S117" s="123">
        <v>0</v>
      </c>
      <c r="T117" s="123">
        <f t="shared" si="28"/>
        <v>0</v>
      </c>
      <c r="U117" s="133" t="str">
        <f t="shared" si="29"/>
        <v>-</v>
      </c>
      <c r="V117" s="123">
        <f t="shared" si="30"/>
        <v>0</v>
      </c>
      <c r="W117" s="143" t="str">
        <f t="shared" si="31"/>
        <v>-</v>
      </c>
      <c r="X117" s="99"/>
      <c r="Y117" s="99"/>
      <c r="Z117" s="99"/>
      <c r="AA117" s="99"/>
      <c r="AB117" s="99"/>
      <c r="AC117" s="99"/>
      <c r="AD117" s="99"/>
      <c r="AE117" s="100"/>
    </row>
    <row r="118" spans="1:31" x14ac:dyDescent="0.3">
      <c r="A118" s="92" t="s">
        <v>223</v>
      </c>
      <c r="B118" s="92" t="s">
        <v>224</v>
      </c>
      <c r="C118" s="122">
        <f>SUM(C119:C127)</f>
        <v>-2617000</v>
      </c>
      <c r="D118" s="122">
        <f>SUM(D119:D127)</f>
        <v>-35618.289999999994</v>
      </c>
      <c r="E118" s="122">
        <f>SUM(E119:E127)</f>
        <v>-112314.23000000001</v>
      </c>
      <c r="F118" s="122">
        <f>SUM(F119:F127)</f>
        <v>-167280.85999999999</v>
      </c>
      <c r="G118" s="122">
        <f>SUM(G119:G127)</f>
        <v>-271293.39</v>
      </c>
      <c r="H118" s="127">
        <f t="shared" si="24"/>
        <v>-586506.77</v>
      </c>
      <c r="I118" s="128">
        <f t="shared" si="25"/>
        <v>0.22411416507451282</v>
      </c>
      <c r="J118" s="122">
        <f>SUM(J119:J127)</f>
        <v>-363375.72</v>
      </c>
      <c r="K118" s="122">
        <f>SUM(K119:K127)</f>
        <v>-165474.03000000003</v>
      </c>
      <c r="L118" s="122">
        <f>SUM(L119:L127)</f>
        <v>-160225.89000000001</v>
      </c>
      <c r="M118" s="122">
        <f>SUM(M119:M127)</f>
        <v>-110564.77</v>
      </c>
      <c r="N118" s="127">
        <f t="shared" si="26"/>
        <v>-799640.41</v>
      </c>
      <c r="O118" s="136">
        <f t="shared" si="27"/>
        <v>0.30555613679786015</v>
      </c>
      <c r="P118" s="122">
        <f>SUM(P119:P127)</f>
        <v>-148481.88</v>
      </c>
      <c r="Q118" s="122">
        <f>SUM(Q119:Q127)</f>
        <v>-138768.56</v>
      </c>
      <c r="R118" s="122">
        <f>SUM(R119:R127)</f>
        <v>-166264.93</v>
      </c>
      <c r="S118" s="122">
        <f>SUM(S119:S127)</f>
        <v>-205938.66999999998</v>
      </c>
      <c r="T118" s="122">
        <f t="shared" si="28"/>
        <v>-659454.04</v>
      </c>
      <c r="U118" s="114">
        <f t="shared" si="29"/>
        <v>0.25198855177684371</v>
      </c>
      <c r="V118" s="123">
        <f t="shared" si="30"/>
        <v>-2045601.2200000002</v>
      </c>
      <c r="W118" s="98">
        <f t="shared" si="31"/>
        <v>0.78165885364921672</v>
      </c>
      <c r="X118" s="99"/>
      <c r="Y118" s="99"/>
      <c r="Z118" s="99"/>
      <c r="AA118" s="99"/>
      <c r="AB118" s="99"/>
      <c r="AC118" s="99"/>
      <c r="AD118" s="99"/>
      <c r="AE118" s="100"/>
    </row>
    <row r="119" spans="1:31" x14ac:dyDescent="0.3">
      <c r="A119" s="102" t="s">
        <v>225</v>
      </c>
      <c r="B119" s="102" t="s">
        <v>226</v>
      </c>
      <c r="C119" s="123">
        <v>-95000</v>
      </c>
      <c r="D119" s="123">
        <f>-Jan!K317</f>
        <v>-6138.99</v>
      </c>
      <c r="E119" s="123">
        <f>-Fev!L329</f>
        <v>-6093.33</v>
      </c>
      <c r="F119" s="123">
        <f>-Mar!L340</f>
        <v>-7946.82</v>
      </c>
      <c r="G119" s="123">
        <f>-Abr!L341</f>
        <v>-8118.54</v>
      </c>
      <c r="H119" s="131">
        <f t="shared" si="24"/>
        <v>-28297.68</v>
      </c>
      <c r="I119" s="132">
        <f t="shared" si="25"/>
        <v>0.29787031578947371</v>
      </c>
      <c r="J119" s="123">
        <f>-Mai!L341</f>
        <v>-8284.75</v>
      </c>
      <c r="K119" s="123">
        <f>-Jun!L346</f>
        <v>-7502.28</v>
      </c>
      <c r="L119" s="123">
        <f>-Jul!L353</f>
        <v>-11867.8</v>
      </c>
      <c r="M119" s="123">
        <f>-Ago!L350</f>
        <v>-8368.2999999999993</v>
      </c>
      <c r="N119" s="131">
        <f t="shared" si="26"/>
        <v>-36023.129999999997</v>
      </c>
      <c r="O119" s="137">
        <f t="shared" si="27"/>
        <v>0.3791908421052631</v>
      </c>
      <c r="P119" s="123">
        <f>-Set!L357</f>
        <v>-10018.93</v>
      </c>
      <c r="Q119" s="123">
        <f>-Out!L356</f>
        <v>-12040.22</v>
      </c>
      <c r="R119" s="123">
        <f>-Nov!L361</f>
        <v>-8701.57</v>
      </c>
      <c r="S119" s="123">
        <f>-Dez!L370</f>
        <v>-6585.33</v>
      </c>
      <c r="T119" s="123">
        <f t="shared" si="28"/>
        <v>-37346.050000000003</v>
      </c>
      <c r="U119" s="133">
        <f t="shared" si="29"/>
        <v>0.3931163157894737</v>
      </c>
      <c r="V119" s="123">
        <f t="shared" si="30"/>
        <v>-101666.86</v>
      </c>
      <c r="W119" s="143">
        <f t="shared" si="31"/>
        <v>1.0701774736842105</v>
      </c>
      <c r="X119" s="99"/>
      <c r="Y119" s="99"/>
      <c r="Z119" s="99"/>
      <c r="AA119" s="99"/>
      <c r="AB119" s="99"/>
      <c r="AC119" s="99"/>
      <c r="AD119" s="99"/>
      <c r="AE119" s="100"/>
    </row>
    <row r="120" spans="1:31" x14ac:dyDescent="0.3">
      <c r="A120" s="102" t="s">
        <v>227</v>
      </c>
      <c r="B120" s="102" t="s">
        <v>228</v>
      </c>
      <c r="C120" s="123">
        <v>-770000</v>
      </c>
      <c r="D120" s="123">
        <f>-Jan!K316</f>
        <v>-20285</v>
      </c>
      <c r="E120" s="123">
        <f>-Fev!L328</f>
        <v>-42650</v>
      </c>
      <c r="F120" s="123">
        <f>-Mar!L339</f>
        <v>-80815</v>
      </c>
      <c r="G120" s="123">
        <f>-Abr!L340</f>
        <v>-55910</v>
      </c>
      <c r="H120" s="131">
        <f t="shared" si="24"/>
        <v>-199660</v>
      </c>
      <c r="I120" s="132">
        <f t="shared" si="25"/>
        <v>0.25929870129870131</v>
      </c>
      <c r="J120" s="123">
        <f>-Mai!L340</f>
        <v>-183090</v>
      </c>
      <c r="K120" s="123">
        <f>-Jun!L345</f>
        <v>-54520</v>
      </c>
      <c r="L120" s="123">
        <f>-Jul!L352</f>
        <v>-59455</v>
      </c>
      <c r="M120" s="123">
        <f>-Ago!L349</f>
        <v>-29240</v>
      </c>
      <c r="N120" s="131">
        <f t="shared" si="26"/>
        <v>-326305</v>
      </c>
      <c r="O120" s="137">
        <f t="shared" si="27"/>
        <v>0.42377272727272725</v>
      </c>
      <c r="P120" s="123">
        <f>-Set!L356</f>
        <v>-69450</v>
      </c>
      <c r="Q120" s="123">
        <f>-Out!L355</f>
        <v>-54590</v>
      </c>
      <c r="R120" s="123">
        <f>-Nov!L360</f>
        <v>-45710</v>
      </c>
      <c r="S120" s="123">
        <f>-Dez!L369</f>
        <v>-55940</v>
      </c>
      <c r="T120" s="123">
        <f t="shared" si="28"/>
        <v>-225690</v>
      </c>
      <c r="U120" s="133">
        <f t="shared" si="29"/>
        <v>0.29310389610389609</v>
      </c>
      <c r="V120" s="123">
        <f t="shared" si="30"/>
        <v>-751655</v>
      </c>
      <c r="W120" s="143">
        <f t="shared" si="31"/>
        <v>0.97617532467532464</v>
      </c>
      <c r="X120" s="99"/>
      <c r="Y120" s="99"/>
      <c r="Z120" s="99"/>
      <c r="AA120" s="99"/>
      <c r="AB120" s="99"/>
      <c r="AC120" s="99"/>
      <c r="AD120" s="99"/>
      <c r="AE120" s="100"/>
    </row>
    <row r="121" spans="1:31" x14ac:dyDescent="0.3">
      <c r="A121" s="102" t="s">
        <v>229</v>
      </c>
      <c r="B121" s="102" t="s">
        <v>230</v>
      </c>
      <c r="C121" s="123">
        <v>0</v>
      </c>
      <c r="D121" s="123">
        <v>0</v>
      </c>
      <c r="E121" s="123">
        <v>0</v>
      </c>
      <c r="F121" s="123">
        <v>0</v>
      </c>
      <c r="G121" s="123">
        <v>0</v>
      </c>
      <c r="H121" s="131">
        <f t="shared" si="24"/>
        <v>0</v>
      </c>
      <c r="I121" s="132" t="str">
        <f t="shared" si="25"/>
        <v>-</v>
      </c>
      <c r="J121" s="123">
        <v>0</v>
      </c>
      <c r="K121" s="123">
        <v>0</v>
      </c>
      <c r="L121" s="123">
        <v>0</v>
      </c>
      <c r="M121" s="123">
        <v>0</v>
      </c>
      <c r="N121" s="131">
        <f t="shared" si="26"/>
        <v>0</v>
      </c>
      <c r="O121" s="137" t="str">
        <f t="shared" si="27"/>
        <v>-</v>
      </c>
      <c r="P121" s="123">
        <v>0</v>
      </c>
      <c r="Q121" s="123">
        <v>0</v>
      </c>
      <c r="R121" s="108">
        <v>0</v>
      </c>
      <c r="S121" s="123">
        <v>0</v>
      </c>
      <c r="T121" s="123">
        <f t="shared" si="28"/>
        <v>0</v>
      </c>
      <c r="U121" s="133" t="str">
        <f t="shared" si="29"/>
        <v>-</v>
      </c>
      <c r="V121" s="123">
        <f t="shared" si="30"/>
        <v>0</v>
      </c>
      <c r="W121" s="143" t="str">
        <f t="shared" si="31"/>
        <v>-</v>
      </c>
      <c r="X121" s="99"/>
      <c r="Y121" s="99"/>
      <c r="Z121" s="99"/>
      <c r="AA121" s="99"/>
      <c r="AB121" s="99"/>
      <c r="AC121" s="99"/>
      <c r="AD121" s="99"/>
      <c r="AE121" s="100"/>
    </row>
    <row r="122" spans="1:31" x14ac:dyDescent="0.3">
      <c r="A122" s="102" t="s">
        <v>231</v>
      </c>
      <c r="B122" s="102" t="s">
        <v>232</v>
      </c>
      <c r="C122" s="123">
        <v>0</v>
      </c>
      <c r="D122" s="123">
        <v>0</v>
      </c>
      <c r="E122" s="123">
        <v>0</v>
      </c>
      <c r="F122" s="123">
        <v>0</v>
      </c>
      <c r="G122" s="123">
        <v>0</v>
      </c>
      <c r="H122" s="131">
        <f t="shared" si="24"/>
        <v>0</v>
      </c>
      <c r="I122" s="132" t="str">
        <f t="shared" si="25"/>
        <v>-</v>
      </c>
      <c r="J122" s="123">
        <v>0</v>
      </c>
      <c r="K122" s="123">
        <v>0</v>
      </c>
      <c r="L122" s="123">
        <v>0</v>
      </c>
      <c r="M122" s="123">
        <v>0</v>
      </c>
      <c r="N122" s="131">
        <f t="shared" si="26"/>
        <v>0</v>
      </c>
      <c r="O122" s="137" t="str">
        <f t="shared" si="27"/>
        <v>-</v>
      </c>
      <c r="P122" s="123">
        <v>0</v>
      </c>
      <c r="Q122" s="123">
        <v>0</v>
      </c>
      <c r="R122" s="108">
        <v>0</v>
      </c>
      <c r="S122" s="123">
        <v>0</v>
      </c>
      <c r="T122" s="123">
        <f t="shared" si="28"/>
        <v>0</v>
      </c>
      <c r="U122" s="133" t="str">
        <f t="shared" si="29"/>
        <v>-</v>
      </c>
      <c r="V122" s="123">
        <f t="shared" si="30"/>
        <v>0</v>
      </c>
      <c r="W122" s="143" t="str">
        <f t="shared" si="31"/>
        <v>-</v>
      </c>
      <c r="X122" s="99"/>
      <c r="Y122" s="99"/>
      <c r="Z122" s="99"/>
      <c r="AA122" s="99"/>
      <c r="AB122" s="99"/>
      <c r="AC122" s="99"/>
      <c r="AD122" s="99"/>
      <c r="AE122" s="100"/>
    </row>
    <row r="123" spans="1:31" x14ac:dyDescent="0.3">
      <c r="A123" s="102" t="s">
        <v>233</v>
      </c>
      <c r="B123" s="102" t="s">
        <v>234</v>
      </c>
      <c r="C123" s="123">
        <v>0</v>
      </c>
      <c r="D123" s="129">
        <v>0</v>
      </c>
      <c r="E123" s="129">
        <v>0</v>
      </c>
      <c r="F123" s="129">
        <v>0</v>
      </c>
      <c r="G123" s="129">
        <v>0</v>
      </c>
      <c r="H123" s="131">
        <f t="shared" si="24"/>
        <v>0</v>
      </c>
      <c r="I123" s="132" t="str">
        <f t="shared" si="25"/>
        <v>-</v>
      </c>
      <c r="J123" s="129">
        <v>0</v>
      </c>
      <c r="K123" s="129">
        <v>0</v>
      </c>
      <c r="L123" s="129">
        <v>0</v>
      </c>
      <c r="M123" s="129">
        <v>0</v>
      </c>
      <c r="N123" s="131">
        <f t="shared" si="26"/>
        <v>0</v>
      </c>
      <c r="O123" s="137" t="str">
        <f t="shared" si="27"/>
        <v>-</v>
      </c>
      <c r="P123" s="129">
        <v>0</v>
      </c>
      <c r="Q123" s="129">
        <v>0</v>
      </c>
      <c r="R123" s="103">
        <v>0</v>
      </c>
      <c r="S123" s="129">
        <v>0</v>
      </c>
      <c r="T123" s="129">
        <f t="shared" si="28"/>
        <v>0</v>
      </c>
      <c r="U123" s="133" t="str">
        <f t="shared" si="29"/>
        <v>-</v>
      </c>
      <c r="V123" s="123">
        <f t="shared" si="30"/>
        <v>0</v>
      </c>
      <c r="W123" s="143" t="str">
        <f t="shared" si="31"/>
        <v>-</v>
      </c>
      <c r="X123" s="99"/>
      <c r="Y123" s="99"/>
      <c r="Z123" s="99"/>
      <c r="AA123" s="99"/>
      <c r="AB123" s="99"/>
      <c r="AC123" s="99"/>
      <c r="AD123" s="99"/>
      <c r="AE123" s="100"/>
    </row>
    <row r="124" spans="1:31" x14ac:dyDescent="0.3">
      <c r="A124" s="102" t="s">
        <v>235</v>
      </c>
      <c r="B124" s="102" t="s">
        <v>236</v>
      </c>
      <c r="C124" s="123">
        <v>0</v>
      </c>
      <c r="D124" s="123">
        <v>0</v>
      </c>
      <c r="E124" s="123">
        <v>0</v>
      </c>
      <c r="F124" s="123">
        <v>0</v>
      </c>
      <c r="G124" s="123">
        <v>0</v>
      </c>
      <c r="H124" s="131">
        <f t="shared" si="24"/>
        <v>0</v>
      </c>
      <c r="I124" s="132" t="str">
        <f t="shared" si="25"/>
        <v>-</v>
      </c>
      <c r="J124" s="123">
        <v>0</v>
      </c>
      <c r="K124" s="123">
        <v>0</v>
      </c>
      <c r="L124" s="123">
        <v>0</v>
      </c>
      <c r="M124" s="123">
        <v>0</v>
      </c>
      <c r="N124" s="131">
        <f t="shared" si="26"/>
        <v>0</v>
      </c>
      <c r="O124" s="137" t="str">
        <f t="shared" si="27"/>
        <v>-</v>
      </c>
      <c r="P124" s="123">
        <v>0</v>
      </c>
      <c r="Q124" s="123">
        <v>0</v>
      </c>
      <c r="R124" s="108">
        <v>0</v>
      </c>
      <c r="S124" s="123">
        <v>0</v>
      </c>
      <c r="T124" s="123">
        <f t="shared" si="28"/>
        <v>0</v>
      </c>
      <c r="U124" s="133" t="str">
        <f t="shared" si="29"/>
        <v>-</v>
      </c>
      <c r="V124" s="123">
        <f t="shared" si="30"/>
        <v>0</v>
      </c>
      <c r="W124" s="143" t="str">
        <f t="shared" si="31"/>
        <v>-</v>
      </c>
      <c r="X124" s="99"/>
      <c r="Y124" s="99"/>
      <c r="Z124" s="99"/>
      <c r="AA124" s="99"/>
      <c r="AB124" s="99"/>
      <c r="AC124" s="99"/>
      <c r="AD124" s="99"/>
      <c r="AE124" s="100"/>
    </row>
    <row r="125" spans="1:31" x14ac:dyDescent="0.3">
      <c r="A125" s="102" t="s">
        <v>237</v>
      </c>
      <c r="B125" s="102" t="s">
        <v>238</v>
      </c>
      <c r="C125" s="123">
        <v>-1317000</v>
      </c>
      <c r="D125" s="129">
        <f>-Jan!K312</f>
        <v>-1147.3</v>
      </c>
      <c r="E125" s="129">
        <f>-Fev!L324</f>
        <v>-62772.9</v>
      </c>
      <c r="F125" s="129">
        <f>-Mar!L335</f>
        <v>-78019.039999999994</v>
      </c>
      <c r="G125" s="129">
        <f>-Abr!L336</f>
        <v>-176754.89</v>
      </c>
      <c r="H125" s="131">
        <f t="shared" si="24"/>
        <v>-318694.13</v>
      </c>
      <c r="I125" s="132">
        <f t="shared" si="25"/>
        <v>0.24198491268033409</v>
      </c>
      <c r="J125" s="129">
        <f>-Mai!L336</f>
        <v>-130986.97</v>
      </c>
      <c r="K125" s="129">
        <f>-Jun!L341</f>
        <v>-88124.55</v>
      </c>
      <c r="L125" s="129">
        <f>-Jul!L348</f>
        <v>-88903.09</v>
      </c>
      <c r="M125" s="129">
        <f>-Ago!L345</f>
        <v>-69796.47</v>
      </c>
      <c r="N125" s="131">
        <f t="shared" si="26"/>
        <v>-377811.07999999996</v>
      </c>
      <c r="O125" s="137">
        <f t="shared" si="27"/>
        <v>0.28687249810174636</v>
      </c>
      <c r="P125" s="129">
        <f>-Set!L352</f>
        <v>-68193.95</v>
      </c>
      <c r="Q125" s="129">
        <f>-Out!L351</f>
        <v>-68697.5</v>
      </c>
      <c r="R125" s="129">
        <f>-Nov!L356</f>
        <v>-111733.36</v>
      </c>
      <c r="S125" s="129">
        <f>-Dez!L365</f>
        <v>-140623.34</v>
      </c>
      <c r="T125" s="129">
        <f t="shared" si="28"/>
        <v>-389248.15</v>
      </c>
      <c r="U125" s="133">
        <f t="shared" si="29"/>
        <v>0.29555668185269551</v>
      </c>
      <c r="V125" s="123">
        <f t="shared" si="30"/>
        <v>-1085753.3599999999</v>
      </c>
      <c r="W125" s="143">
        <f t="shared" si="31"/>
        <v>0.82441409263477594</v>
      </c>
      <c r="X125" s="99"/>
      <c r="Y125" s="99"/>
      <c r="Z125" s="99"/>
      <c r="AA125" s="99"/>
      <c r="AB125" s="99"/>
      <c r="AC125" s="99"/>
      <c r="AD125" s="99"/>
      <c r="AE125" s="100"/>
    </row>
    <row r="126" spans="1:31" x14ac:dyDescent="0.3">
      <c r="A126" s="102" t="s">
        <v>239</v>
      </c>
      <c r="B126" s="102" t="s">
        <v>169</v>
      </c>
      <c r="C126" s="123">
        <v>0</v>
      </c>
      <c r="D126" s="123">
        <v>0</v>
      </c>
      <c r="E126" s="123">
        <v>0</v>
      </c>
      <c r="F126" s="123">
        <v>0</v>
      </c>
      <c r="G126" s="123">
        <v>0</v>
      </c>
      <c r="H126" s="131">
        <f t="shared" si="24"/>
        <v>0</v>
      </c>
      <c r="I126" s="132" t="str">
        <f t="shared" si="25"/>
        <v>-</v>
      </c>
      <c r="J126" s="123">
        <v>0</v>
      </c>
      <c r="K126" s="123">
        <v>0</v>
      </c>
      <c r="L126" s="123">
        <v>0</v>
      </c>
      <c r="M126" s="123">
        <v>0</v>
      </c>
      <c r="N126" s="131">
        <f t="shared" si="26"/>
        <v>0</v>
      </c>
      <c r="O126" s="137" t="str">
        <f t="shared" si="27"/>
        <v>-</v>
      </c>
      <c r="P126" s="123">
        <v>0</v>
      </c>
      <c r="Q126" s="123">
        <v>0</v>
      </c>
      <c r="R126" s="108">
        <v>0</v>
      </c>
      <c r="S126" s="123">
        <v>0</v>
      </c>
      <c r="T126" s="123">
        <f t="shared" si="28"/>
        <v>0</v>
      </c>
      <c r="U126" s="133" t="str">
        <f t="shared" si="29"/>
        <v>-</v>
      </c>
      <c r="V126" s="123">
        <f t="shared" si="30"/>
        <v>0</v>
      </c>
      <c r="W126" s="143" t="str">
        <f t="shared" si="31"/>
        <v>-</v>
      </c>
      <c r="X126" s="99"/>
      <c r="Y126" s="99"/>
      <c r="Z126" s="99"/>
      <c r="AA126" s="99"/>
      <c r="AB126" s="99"/>
      <c r="AC126" s="99"/>
      <c r="AD126" s="99"/>
      <c r="AE126" s="100"/>
    </row>
    <row r="127" spans="1:31" x14ac:dyDescent="0.3">
      <c r="A127" s="102" t="s">
        <v>240</v>
      </c>
      <c r="B127" s="102" t="s">
        <v>201</v>
      </c>
      <c r="C127" s="123">
        <v>-435000</v>
      </c>
      <c r="D127" s="123">
        <f>-Jan!K319</f>
        <v>-8047</v>
      </c>
      <c r="E127" s="123">
        <f>-798</f>
        <v>-798</v>
      </c>
      <c r="F127" s="123">
        <f>-Mar!L342</f>
        <v>-500</v>
      </c>
      <c r="G127" s="123">
        <f>-30509.96</f>
        <v>-30509.96</v>
      </c>
      <c r="H127" s="131">
        <f t="shared" si="24"/>
        <v>-39854.959999999999</v>
      </c>
      <c r="I127" s="132">
        <f t="shared" si="25"/>
        <v>9.1620597701149428E-2</v>
      </c>
      <c r="J127" s="123">
        <f>-Mai!L343-37154</f>
        <v>-41014</v>
      </c>
      <c r="K127" s="123">
        <f>-Jun!L348-10799.2</f>
        <v>-15327.2</v>
      </c>
      <c r="L127" s="123">
        <f>-Jul!L355</f>
        <v>0</v>
      </c>
      <c r="M127" s="123">
        <v>-3160</v>
      </c>
      <c r="N127" s="131">
        <f t="shared" si="26"/>
        <v>-59501.2</v>
      </c>
      <c r="O127" s="137">
        <f t="shared" si="27"/>
        <v>0.13678436781609193</v>
      </c>
      <c r="P127" s="123">
        <f>-Set!L359</f>
        <v>-819</v>
      </c>
      <c r="Q127" s="123">
        <f>-Out!L358-2670</f>
        <v>-3440.84</v>
      </c>
      <c r="R127" s="129">
        <f>-Nov!L363</f>
        <v>-120</v>
      </c>
      <c r="S127" s="123">
        <f>-Dez!L372</f>
        <v>-2790</v>
      </c>
      <c r="T127" s="123">
        <f t="shared" si="28"/>
        <v>-7169.84</v>
      </c>
      <c r="U127" s="133">
        <f t="shared" si="29"/>
        <v>1.6482390804597701E-2</v>
      </c>
      <c r="V127" s="123">
        <f t="shared" si="30"/>
        <v>-106526</v>
      </c>
      <c r="W127" s="143">
        <f t="shared" si="31"/>
        <v>0.24488735632183908</v>
      </c>
      <c r="X127" s="99"/>
      <c r="Y127" s="99"/>
      <c r="Z127" s="99"/>
      <c r="AA127" s="99"/>
      <c r="AB127" s="99"/>
      <c r="AC127" s="99"/>
      <c r="AD127" s="99"/>
      <c r="AE127" s="100"/>
    </row>
    <row r="128" spans="1:31" x14ac:dyDescent="0.3">
      <c r="A128" s="92" t="s">
        <v>241</v>
      </c>
      <c r="B128" s="92" t="s">
        <v>242</v>
      </c>
      <c r="C128" s="122">
        <f>SUM(C129:C133)</f>
        <v>-590689.59</v>
      </c>
      <c r="D128" s="122">
        <f>SUM(D129:D133)</f>
        <v>-25774.09</v>
      </c>
      <c r="E128" s="122">
        <f>SUM(E129:E133)</f>
        <v>-27241.58</v>
      </c>
      <c r="F128" s="122">
        <f>SUM(F129:F133)</f>
        <v>-53862.979999999996</v>
      </c>
      <c r="G128" s="122">
        <f>SUM(G129:G133)</f>
        <v>-19032.66</v>
      </c>
      <c r="H128" s="127">
        <f t="shared" si="24"/>
        <v>-125911.31</v>
      </c>
      <c r="I128" s="128">
        <f t="shared" si="25"/>
        <v>0.21315985947881697</v>
      </c>
      <c r="J128" s="122">
        <f>SUM(J129:J133)</f>
        <v>-56090.47</v>
      </c>
      <c r="K128" s="122">
        <f>SUM(K129:K133)</f>
        <v>-48007.94</v>
      </c>
      <c r="L128" s="122">
        <f>SUM(L129:L133)</f>
        <v>-42365.78</v>
      </c>
      <c r="M128" s="122">
        <f>SUM(M129:M133)</f>
        <v>-27032.87</v>
      </c>
      <c r="N128" s="127">
        <f t="shared" si="26"/>
        <v>-173497.06</v>
      </c>
      <c r="O128" s="136">
        <f t="shared" si="27"/>
        <v>0.29371951518563244</v>
      </c>
      <c r="P128" s="122">
        <f>SUM(P129:P133)</f>
        <v>-30811.5</v>
      </c>
      <c r="Q128" s="122">
        <f>SUM(Q129:Q133)</f>
        <v>-35782.04</v>
      </c>
      <c r="R128" s="122">
        <f>SUM(R129:R133)</f>
        <v>-43020.31</v>
      </c>
      <c r="S128" s="122">
        <f>SUM(S129:S133)</f>
        <v>-51045.33</v>
      </c>
      <c r="T128" s="122">
        <f t="shared" si="28"/>
        <v>-160659.18</v>
      </c>
      <c r="U128" s="114">
        <f t="shared" si="29"/>
        <v>0.27198579883556101</v>
      </c>
      <c r="V128" s="123">
        <f t="shared" si="30"/>
        <v>-460067.55</v>
      </c>
      <c r="W128" s="98">
        <f t="shared" si="31"/>
        <v>0.77886517350001039</v>
      </c>
      <c r="X128" s="99"/>
      <c r="Y128" s="99"/>
      <c r="Z128" s="99"/>
      <c r="AA128" s="99"/>
      <c r="AB128" s="99"/>
      <c r="AC128" s="99"/>
      <c r="AD128" s="99"/>
      <c r="AE128" s="100"/>
    </row>
    <row r="129" spans="1:31" x14ac:dyDescent="0.3">
      <c r="A129" s="102" t="s">
        <v>243</v>
      </c>
      <c r="B129" s="102" t="s">
        <v>244</v>
      </c>
      <c r="C129" s="129">
        <v>-85689.59</v>
      </c>
      <c r="D129" s="129">
        <f>-Jan!K338</f>
        <v>-3137.53</v>
      </c>
      <c r="E129" s="129">
        <f>-Fev!L357</f>
        <v>-3137.5</v>
      </c>
      <c r="F129" s="129">
        <f>-Mar!L372</f>
        <v>-3137.5</v>
      </c>
      <c r="G129" s="129">
        <f>-Abr!L377</f>
        <v>-3137.5</v>
      </c>
      <c r="H129" s="131">
        <f t="shared" si="24"/>
        <v>-12550.03</v>
      </c>
      <c r="I129" s="132">
        <f t="shared" si="25"/>
        <v>0.14645921400720907</v>
      </c>
      <c r="J129" s="129">
        <f>-Mai!L377</f>
        <v>-3137.5</v>
      </c>
      <c r="K129" s="129">
        <f>-Jun!L382</f>
        <v>-1737.5</v>
      </c>
      <c r="L129" s="129">
        <f>-Jul!L389</f>
        <v>-4537.5</v>
      </c>
      <c r="M129" s="129">
        <f>-Ago!L386</f>
        <v>-3137.5</v>
      </c>
      <c r="N129" s="131">
        <f t="shared" si="26"/>
        <v>-12550</v>
      </c>
      <c r="O129" s="137">
        <f t="shared" si="27"/>
        <v>0.14645886390633917</v>
      </c>
      <c r="P129" s="129">
        <f>-Set!L393</f>
        <v>-3137.5</v>
      </c>
      <c r="Q129" s="129">
        <f>-Out!L392</f>
        <v>-3137.5</v>
      </c>
      <c r="R129" s="129">
        <f>-Nov!L397</f>
        <v>-1400</v>
      </c>
      <c r="S129" s="129">
        <f>-Dez!L406</f>
        <v>-3137.48</v>
      </c>
      <c r="T129" s="129">
        <f t="shared" si="28"/>
        <v>-10812.48</v>
      </c>
      <c r="U129" s="133">
        <f t="shared" si="29"/>
        <v>0.12618195512430389</v>
      </c>
      <c r="V129" s="123">
        <f t="shared" si="30"/>
        <v>-35912.509999999995</v>
      </c>
      <c r="W129" s="143">
        <f t="shared" si="31"/>
        <v>0.41910003303785204</v>
      </c>
      <c r="X129" s="99"/>
      <c r="Y129" s="99"/>
      <c r="Z129" s="99"/>
      <c r="AA129" s="99"/>
      <c r="AB129" s="99"/>
      <c r="AC129" s="99"/>
      <c r="AD129" s="99"/>
      <c r="AE129" s="100"/>
    </row>
    <row r="130" spans="1:31" x14ac:dyDescent="0.3">
      <c r="A130" s="102" t="s">
        <v>245</v>
      </c>
      <c r="B130" s="102" t="s">
        <v>246</v>
      </c>
      <c r="C130" s="129">
        <v>-358000</v>
      </c>
      <c r="D130" s="123">
        <f>-Jan!K342</f>
        <v>-22636.560000000001</v>
      </c>
      <c r="E130" s="123">
        <f>-Fev!L361</f>
        <v>-24104.080000000002</v>
      </c>
      <c r="F130" s="123">
        <f>-Mar!L376</f>
        <v>-18178.86</v>
      </c>
      <c r="G130" s="123">
        <f>-Abr!L381</f>
        <v>-15895.16</v>
      </c>
      <c r="H130" s="131">
        <f t="shared" si="24"/>
        <v>-80814.66</v>
      </c>
      <c r="I130" s="132">
        <f t="shared" si="25"/>
        <v>0.22573927374301678</v>
      </c>
      <c r="J130" s="123">
        <f>-Mai!L381</f>
        <v>-47952.97</v>
      </c>
      <c r="K130" s="123">
        <f>-Jun!L386</f>
        <v>-41270.44</v>
      </c>
      <c r="L130" s="123">
        <f>-Jul!L393</f>
        <v>-32828.28</v>
      </c>
      <c r="M130" s="123">
        <f>-Ago!L390</f>
        <v>-18895.37</v>
      </c>
      <c r="N130" s="131">
        <f t="shared" si="26"/>
        <v>-140947.06</v>
      </c>
      <c r="O130" s="137">
        <f t="shared" si="27"/>
        <v>0.39370687150837991</v>
      </c>
      <c r="P130" s="123">
        <f>-Set!L397</f>
        <v>-22674</v>
      </c>
      <c r="Q130" s="123">
        <f>-Out!L396</f>
        <v>-27644.54</v>
      </c>
      <c r="R130" s="129">
        <f>-Nov!L401</f>
        <v>-36620.31</v>
      </c>
      <c r="S130" s="123">
        <f>-Dez!L410</f>
        <v>-42907.85</v>
      </c>
      <c r="T130" s="123">
        <f t="shared" si="28"/>
        <v>-129846.70000000001</v>
      </c>
      <c r="U130" s="133">
        <f t="shared" si="29"/>
        <v>0.36270027932960897</v>
      </c>
      <c r="V130" s="123">
        <f t="shared" si="30"/>
        <v>-351608.42000000004</v>
      </c>
      <c r="W130" s="143">
        <f t="shared" si="31"/>
        <v>0.98214642458100565</v>
      </c>
      <c r="X130" s="99"/>
      <c r="Y130" s="99"/>
      <c r="Z130" s="99"/>
      <c r="AA130" s="99"/>
      <c r="AB130" s="99"/>
      <c r="AC130" s="99"/>
      <c r="AD130" s="99"/>
      <c r="AE130" s="100"/>
    </row>
    <row r="131" spans="1:31" x14ac:dyDescent="0.3">
      <c r="A131" s="102" t="s">
        <v>247</v>
      </c>
      <c r="B131" s="102" t="s">
        <v>248</v>
      </c>
      <c r="C131" s="129">
        <v>-49000</v>
      </c>
      <c r="D131" s="123">
        <v>0</v>
      </c>
      <c r="E131" s="123">
        <v>0</v>
      </c>
      <c r="F131" s="123">
        <f>-Mar!L379</f>
        <v>-32546.62</v>
      </c>
      <c r="G131" s="123">
        <v>0</v>
      </c>
      <c r="H131" s="131">
        <f t="shared" si="24"/>
        <v>-32546.62</v>
      </c>
      <c r="I131" s="132">
        <f t="shared" si="25"/>
        <v>0.66421673469387754</v>
      </c>
      <c r="J131" s="123">
        <v>0</v>
      </c>
      <c r="K131" s="123">
        <v>0</v>
      </c>
      <c r="L131" s="123">
        <v>0</v>
      </c>
      <c r="M131" s="123">
        <v>0</v>
      </c>
      <c r="N131" s="131">
        <f t="shared" si="26"/>
        <v>0</v>
      </c>
      <c r="O131" s="137">
        <f t="shared" si="27"/>
        <v>0</v>
      </c>
      <c r="P131" s="123">
        <v>0</v>
      </c>
      <c r="Q131" s="123">
        <v>0</v>
      </c>
      <c r="R131" s="129">
        <v>0</v>
      </c>
      <c r="S131" s="123">
        <v>0</v>
      </c>
      <c r="T131" s="123">
        <f t="shared" si="28"/>
        <v>0</v>
      </c>
      <c r="U131" s="133">
        <f t="shared" si="29"/>
        <v>0</v>
      </c>
      <c r="V131" s="123">
        <f t="shared" si="30"/>
        <v>-32546.62</v>
      </c>
      <c r="W131" s="143">
        <f t="shared" si="31"/>
        <v>0.66421673469387754</v>
      </c>
      <c r="X131" s="99"/>
      <c r="Y131" s="99"/>
      <c r="Z131" s="99"/>
      <c r="AA131" s="99"/>
      <c r="AB131" s="99"/>
      <c r="AC131" s="99"/>
      <c r="AD131" s="99"/>
      <c r="AE131" s="100"/>
    </row>
    <row r="132" spans="1:31" x14ac:dyDescent="0.3">
      <c r="A132" s="102" t="s">
        <v>249</v>
      </c>
      <c r="B132" s="102" t="s">
        <v>250</v>
      </c>
      <c r="C132" s="129">
        <v>-45000</v>
      </c>
      <c r="D132" s="123">
        <v>0</v>
      </c>
      <c r="E132" s="123">
        <v>0</v>
      </c>
      <c r="F132" s="123">
        <v>0</v>
      </c>
      <c r="G132" s="123">
        <v>0</v>
      </c>
      <c r="H132" s="131">
        <f t="shared" si="24"/>
        <v>0</v>
      </c>
      <c r="I132" s="132">
        <f t="shared" si="25"/>
        <v>0</v>
      </c>
      <c r="J132" s="123">
        <f>-Mai!L386</f>
        <v>-5000</v>
      </c>
      <c r="K132" s="123">
        <f>-Jun!L391</f>
        <v>-5000</v>
      </c>
      <c r="L132" s="123">
        <f>-Jul!L400</f>
        <v>-5000</v>
      </c>
      <c r="M132" s="123">
        <f>-Ago!L395</f>
        <v>-5000</v>
      </c>
      <c r="N132" s="131">
        <f t="shared" si="26"/>
        <v>-20000</v>
      </c>
      <c r="O132" s="137">
        <f t="shared" si="27"/>
        <v>0.44444444444444442</v>
      </c>
      <c r="P132" s="123">
        <f>-Set!L404</f>
        <v>-5000</v>
      </c>
      <c r="Q132" s="123">
        <f>-Out!L401</f>
        <v>-5000</v>
      </c>
      <c r="R132" s="129">
        <f>-Nov!L406</f>
        <v>-5000</v>
      </c>
      <c r="S132" s="123">
        <f>-Dez!L415</f>
        <v>-5000</v>
      </c>
      <c r="T132" s="123">
        <f t="shared" si="28"/>
        <v>-20000</v>
      </c>
      <c r="U132" s="133">
        <f t="shared" si="29"/>
        <v>0.44444444444444442</v>
      </c>
      <c r="V132" s="123">
        <f t="shared" si="30"/>
        <v>-40000</v>
      </c>
      <c r="W132" s="143">
        <f t="shared" si="31"/>
        <v>0.88888888888888884</v>
      </c>
      <c r="X132" s="99"/>
      <c r="Y132" s="99"/>
      <c r="Z132" s="99"/>
      <c r="AA132" s="99"/>
      <c r="AB132" s="99"/>
      <c r="AC132" s="99"/>
      <c r="AD132" s="99"/>
      <c r="AE132" s="100"/>
    </row>
    <row r="133" spans="1:31" x14ac:dyDescent="0.3">
      <c r="A133" s="102" t="s">
        <v>251</v>
      </c>
      <c r="B133" s="102" t="s">
        <v>169</v>
      </c>
      <c r="C133" s="129">
        <v>-53000</v>
      </c>
      <c r="D133" s="123">
        <v>0</v>
      </c>
      <c r="E133" s="123">
        <v>0</v>
      </c>
      <c r="F133" s="123">
        <v>0</v>
      </c>
      <c r="G133" s="123">
        <v>0</v>
      </c>
      <c r="H133" s="131">
        <f t="shared" si="24"/>
        <v>0</v>
      </c>
      <c r="I133" s="132">
        <f t="shared" si="25"/>
        <v>0</v>
      </c>
      <c r="J133" s="123">
        <v>0</v>
      </c>
      <c r="K133" s="123">
        <v>0</v>
      </c>
      <c r="L133" s="123">
        <v>0</v>
      </c>
      <c r="M133" s="123">
        <v>0</v>
      </c>
      <c r="N133" s="131">
        <f t="shared" si="26"/>
        <v>0</v>
      </c>
      <c r="O133" s="137">
        <f t="shared" si="27"/>
        <v>0</v>
      </c>
      <c r="P133" s="123">
        <v>0</v>
      </c>
      <c r="Q133" s="123">
        <v>0</v>
      </c>
      <c r="R133" s="108">
        <v>0</v>
      </c>
      <c r="S133" s="123">
        <v>0</v>
      </c>
      <c r="T133" s="123">
        <f t="shared" si="28"/>
        <v>0</v>
      </c>
      <c r="U133" s="133">
        <f t="shared" si="29"/>
        <v>0</v>
      </c>
      <c r="V133" s="123">
        <f t="shared" si="30"/>
        <v>0</v>
      </c>
      <c r="W133" s="143">
        <f t="shared" si="31"/>
        <v>0</v>
      </c>
      <c r="X133" s="99"/>
      <c r="Y133" s="99"/>
      <c r="Z133" s="99"/>
      <c r="AA133" s="99"/>
      <c r="AB133" s="99"/>
      <c r="AC133" s="99"/>
      <c r="AD133" s="99"/>
      <c r="AE133" s="100"/>
    </row>
    <row r="134" spans="1:31" x14ac:dyDescent="0.3">
      <c r="A134" s="92" t="s">
        <v>252</v>
      </c>
      <c r="B134" s="92" t="s">
        <v>253</v>
      </c>
      <c r="C134" s="122">
        <f>SUM(C135:C138)</f>
        <v>-4237000</v>
      </c>
      <c r="D134" s="122">
        <f>SUM(D135:D138)</f>
        <v>-416161.85</v>
      </c>
      <c r="E134" s="122">
        <f>SUM(E135:E138)</f>
        <v>-466025.08</v>
      </c>
      <c r="F134" s="122">
        <f>SUM(F135:F138)</f>
        <v>-524122.10000000003</v>
      </c>
      <c r="G134" s="122">
        <f>SUM(G135:G138)</f>
        <v>-491202.14</v>
      </c>
      <c r="H134" s="127">
        <f t="shared" si="24"/>
        <v>-1897511.17</v>
      </c>
      <c r="I134" s="128">
        <f t="shared" si="25"/>
        <v>0.44784308945008261</v>
      </c>
      <c r="J134" s="122">
        <f>SUM(J135:J138)</f>
        <v>-563467.66999999993</v>
      </c>
      <c r="K134" s="122">
        <f>SUM(K135:K138)</f>
        <v>-560922.14</v>
      </c>
      <c r="L134" s="122">
        <f>SUM(L135:L138)</f>
        <v>-554456.65</v>
      </c>
      <c r="M134" s="122">
        <f>SUM(M135:M138)</f>
        <v>-552004.71</v>
      </c>
      <c r="N134" s="127">
        <f t="shared" si="26"/>
        <v>-2230851.17</v>
      </c>
      <c r="O134" s="136">
        <f t="shared" si="27"/>
        <v>0.52651667925418921</v>
      </c>
      <c r="P134" s="122">
        <f>SUM(P135:P138)</f>
        <v>-548916.07000000007</v>
      </c>
      <c r="Q134" s="122">
        <f>SUM(Q135:Q138)</f>
        <v>-591917.80000000005</v>
      </c>
      <c r="R134" s="122">
        <f>SUM(R135:R138)</f>
        <v>-615916.79</v>
      </c>
      <c r="S134" s="122">
        <f>SUM(S135:S138)</f>
        <v>-586000.1</v>
      </c>
      <c r="T134" s="122">
        <f t="shared" si="28"/>
        <v>-2342750.7600000002</v>
      </c>
      <c r="U134" s="114">
        <f t="shared" si="29"/>
        <v>0.55292677838092996</v>
      </c>
      <c r="V134" s="123">
        <f t="shared" si="30"/>
        <v>-6471113.0999999996</v>
      </c>
      <c r="W134" s="98">
        <f t="shared" si="31"/>
        <v>1.5272865470852017</v>
      </c>
      <c r="X134" s="99"/>
      <c r="Y134" s="99"/>
      <c r="Z134" s="99"/>
      <c r="AA134" s="99"/>
      <c r="AB134" s="99"/>
      <c r="AC134" s="99"/>
      <c r="AD134" s="99"/>
      <c r="AE134" s="100"/>
    </row>
    <row r="135" spans="1:31" x14ac:dyDescent="0.3">
      <c r="A135" s="102" t="s">
        <v>254</v>
      </c>
      <c r="B135" s="102" t="s">
        <v>255</v>
      </c>
      <c r="C135" s="123">
        <v>-3850000</v>
      </c>
      <c r="D135" s="123">
        <f>-Jan!K349</f>
        <v>-411792.68</v>
      </c>
      <c r="E135" s="123">
        <f>-Fev!L368</f>
        <v>-378009.87</v>
      </c>
      <c r="F135" s="123">
        <f>-Mar!L386</f>
        <v>-475070.34</v>
      </c>
      <c r="G135" s="123">
        <f>-Abr!L393</f>
        <v>-485794.43</v>
      </c>
      <c r="H135" s="131">
        <f t="shared" si="24"/>
        <v>-1750667.32</v>
      </c>
      <c r="I135" s="132">
        <f t="shared" si="25"/>
        <v>0.45471878441558444</v>
      </c>
      <c r="J135" s="123">
        <f>-Mai!L394</f>
        <v>-528489.93999999994</v>
      </c>
      <c r="K135" s="123">
        <f>-Jun!L399</f>
        <v>-518550.29</v>
      </c>
      <c r="L135" s="123">
        <f>-Jul!L406</f>
        <v>-537172.4</v>
      </c>
      <c r="M135" s="123">
        <f>-Ago!L403</f>
        <v>-538164.5</v>
      </c>
      <c r="N135" s="131">
        <f t="shared" si="26"/>
        <v>-2122377.13</v>
      </c>
      <c r="O135" s="137">
        <f t="shared" si="27"/>
        <v>0.55126678701298704</v>
      </c>
      <c r="P135" s="123">
        <f>-Set!L410</f>
        <v>-520852.13</v>
      </c>
      <c r="Q135" s="123">
        <f>-Out!L409</f>
        <v>-539373.94999999995</v>
      </c>
      <c r="R135" s="123">
        <f>-Nov!L414</f>
        <v>-527242.04</v>
      </c>
      <c r="S135" s="123">
        <f>-Dez!L423</f>
        <v>-577393.43999999994</v>
      </c>
      <c r="T135" s="123">
        <f t="shared" si="28"/>
        <v>-2164861.56</v>
      </c>
      <c r="U135" s="133">
        <f t="shared" si="29"/>
        <v>0.5623017038961039</v>
      </c>
      <c r="V135" s="123">
        <f t="shared" si="30"/>
        <v>-6037906.0099999998</v>
      </c>
      <c r="W135" s="143">
        <f t="shared" si="31"/>
        <v>1.5682872753246753</v>
      </c>
      <c r="X135" s="99"/>
      <c r="Y135" s="99"/>
      <c r="Z135" s="99"/>
      <c r="AA135" s="99"/>
      <c r="AB135" s="99"/>
      <c r="AC135" s="99"/>
      <c r="AD135" s="99"/>
      <c r="AE135" s="100"/>
    </row>
    <row r="136" spans="1:31" x14ac:dyDescent="0.3">
      <c r="A136" s="102" t="s">
        <v>256</v>
      </c>
      <c r="B136" s="102" t="s">
        <v>257</v>
      </c>
      <c r="C136" s="123">
        <v>-21000</v>
      </c>
      <c r="D136" s="123">
        <f>-Jan!K350</f>
        <v>-2615.5</v>
      </c>
      <c r="E136" s="123">
        <f>-Fev!L369</f>
        <v>-1956.58</v>
      </c>
      <c r="F136" s="123">
        <f>-Mar!L387</f>
        <v>-2166.2199999999998</v>
      </c>
      <c r="G136" s="123">
        <f>-Abr!L394</f>
        <v>-2338.21</v>
      </c>
      <c r="H136" s="131">
        <f t="shared" si="24"/>
        <v>-9076.5099999999984</v>
      </c>
      <c r="I136" s="132">
        <f t="shared" si="25"/>
        <v>0.43221476190476182</v>
      </c>
      <c r="J136" s="123">
        <f>-Mai!L395</f>
        <v>-2766.13</v>
      </c>
      <c r="K136" s="123">
        <f>-Jun!L400</f>
        <v>-2693.6</v>
      </c>
      <c r="L136" s="123">
        <f>-Jul!L407</f>
        <v>-2783.4</v>
      </c>
      <c r="M136" s="123">
        <f>-Ago!L404</f>
        <v>-2783.39</v>
      </c>
      <c r="N136" s="131">
        <f t="shared" si="26"/>
        <v>-11026.519999999999</v>
      </c>
      <c r="O136" s="137">
        <f t="shared" si="27"/>
        <v>0.52507238095238085</v>
      </c>
      <c r="P136" s="123">
        <f>-Set!L411</f>
        <v>-2744.89</v>
      </c>
      <c r="Q136" s="123">
        <f>-Out!L410</f>
        <v>-2852.9</v>
      </c>
      <c r="R136" s="123">
        <f>-Nov!L415</f>
        <v>-7081.14</v>
      </c>
      <c r="S136" s="123">
        <f>-Dez!L424</f>
        <v>-8433.24</v>
      </c>
      <c r="T136" s="123">
        <f t="shared" si="28"/>
        <v>-21112.17</v>
      </c>
      <c r="U136" s="133">
        <f t="shared" si="29"/>
        <v>1.0053414285714284</v>
      </c>
      <c r="V136" s="123">
        <f t="shared" si="30"/>
        <v>-41215.199999999997</v>
      </c>
      <c r="W136" s="143">
        <f t="shared" si="31"/>
        <v>1.9626285714285714</v>
      </c>
      <c r="X136" s="99"/>
      <c r="Y136" s="99"/>
      <c r="Z136" s="99"/>
      <c r="AA136" s="99"/>
      <c r="AB136" s="99"/>
      <c r="AC136" s="99"/>
      <c r="AD136" s="99"/>
      <c r="AE136" s="100"/>
    </row>
    <row r="137" spans="1:31" x14ac:dyDescent="0.3">
      <c r="A137" s="102" t="s">
        <v>258</v>
      </c>
      <c r="B137" s="102" t="s">
        <v>259</v>
      </c>
      <c r="C137" s="123">
        <v>-9000</v>
      </c>
      <c r="D137" s="123">
        <f>-Jan!K362</f>
        <v>-813.07</v>
      </c>
      <c r="E137" s="123">
        <f>-Fev!L381</f>
        <v>-58.629999999999995</v>
      </c>
      <c r="F137" s="123">
        <f>-Mar!L396</f>
        <v>-27.27000000000001</v>
      </c>
      <c r="G137" s="123">
        <f>-Abr!L406</f>
        <v>-69.5</v>
      </c>
      <c r="H137" s="131">
        <f t="shared" si="24"/>
        <v>-968.47</v>
      </c>
      <c r="I137" s="132">
        <f t="shared" si="25"/>
        <v>0.10760777777777777</v>
      </c>
      <c r="J137" s="123">
        <f>-Mai!L407</f>
        <v>-1159.4099999999999</v>
      </c>
      <c r="K137" s="123">
        <f>-Jun!L412</f>
        <v>-201.45000000000073</v>
      </c>
      <c r="L137" s="123">
        <f>-Jul!L419</f>
        <v>-291.75</v>
      </c>
      <c r="M137" s="123">
        <f>-Ago!L413</f>
        <v>-881.8799999999992</v>
      </c>
      <c r="N137" s="131">
        <f t="shared" si="26"/>
        <v>-2534.4899999999998</v>
      </c>
      <c r="O137" s="137">
        <f t="shared" si="27"/>
        <v>0.28160999999999997</v>
      </c>
      <c r="P137" s="123">
        <f>-Set!L420</f>
        <v>-1090.6399999999999</v>
      </c>
      <c r="Q137" s="123">
        <f>-Out!L419</f>
        <v>-72.659999999999854</v>
      </c>
      <c r="R137" s="123">
        <f>-Nov!L427</f>
        <v>-193.73000000000002</v>
      </c>
      <c r="S137" s="123">
        <v>0</v>
      </c>
      <c r="T137" s="123">
        <f t="shared" si="28"/>
        <v>-1357.0299999999997</v>
      </c>
      <c r="U137" s="133">
        <f t="shared" si="29"/>
        <v>0.15078111111111109</v>
      </c>
      <c r="V137" s="123">
        <f t="shared" si="30"/>
        <v>-4859.99</v>
      </c>
      <c r="W137" s="143">
        <f t="shared" si="31"/>
        <v>0.53999888888888892</v>
      </c>
      <c r="X137" s="99"/>
      <c r="Y137" s="99"/>
      <c r="Z137" s="99"/>
      <c r="AA137" s="99"/>
      <c r="AB137" s="99"/>
      <c r="AC137" s="99"/>
      <c r="AD137" s="99"/>
      <c r="AE137" s="100"/>
    </row>
    <row r="138" spans="1:31" s="107" customFormat="1" x14ac:dyDescent="0.3">
      <c r="A138" s="92" t="s">
        <v>260</v>
      </c>
      <c r="B138" s="92" t="s">
        <v>261</v>
      </c>
      <c r="C138" s="122">
        <f>C139</f>
        <v>-357000</v>
      </c>
      <c r="D138" s="122">
        <f>D139</f>
        <v>-940.6</v>
      </c>
      <c r="E138" s="122">
        <f>E139</f>
        <v>-86000</v>
      </c>
      <c r="F138" s="122">
        <f>F139</f>
        <v>-46858.27</v>
      </c>
      <c r="G138" s="122">
        <f>G139</f>
        <v>-3000</v>
      </c>
      <c r="H138" s="127">
        <f t="shared" si="24"/>
        <v>-136798.87</v>
      </c>
      <c r="I138" s="128">
        <f t="shared" si="25"/>
        <v>0.3831901120448179</v>
      </c>
      <c r="J138" s="122">
        <f>J139</f>
        <v>-31052.19</v>
      </c>
      <c r="K138" s="122">
        <f>K139</f>
        <v>-39476.800000000003</v>
      </c>
      <c r="L138" s="122">
        <f>L139</f>
        <v>-14209.1</v>
      </c>
      <c r="M138" s="122">
        <f>M139</f>
        <v>-10174.94</v>
      </c>
      <c r="N138" s="127">
        <f t="shared" si="26"/>
        <v>-94913.030000000013</v>
      </c>
      <c r="O138" s="136">
        <f t="shared" si="27"/>
        <v>0.26586282913165271</v>
      </c>
      <c r="P138" s="122">
        <f>P139</f>
        <v>-24228.41</v>
      </c>
      <c r="Q138" s="122">
        <f>Q139</f>
        <v>-49618.29</v>
      </c>
      <c r="R138" s="122">
        <f>R139</f>
        <v>-81399.88</v>
      </c>
      <c r="S138" s="122">
        <f>S139</f>
        <v>-173.42</v>
      </c>
      <c r="T138" s="122">
        <f t="shared" si="28"/>
        <v>-155420.00000000003</v>
      </c>
      <c r="U138" s="114">
        <f t="shared" si="29"/>
        <v>0.43535014005602252</v>
      </c>
      <c r="V138" s="123">
        <f t="shared" si="30"/>
        <v>-387131.9</v>
      </c>
      <c r="W138" s="98">
        <f t="shared" si="31"/>
        <v>1.084403081232493</v>
      </c>
      <c r="X138" s="99"/>
      <c r="Y138" s="99"/>
      <c r="Z138" s="99"/>
      <c r="AA138" s="99"/>
      <c r="AB138" s="99"/>
      <c r="AC138" s="99"/>
      <c r="AD138" s="99"/>
      <c r="AE138" s="100"/>
    </row>
    <row r="139" spans="1:31" x14ac:dyDescent="0.3">
      <c r="A139" s="102" t="s">
        <v>262</v>
      </c>
      <c r="B139" s="102" t="s">
        <v>263</v>
      </c>
      <c r="C139" s="123">
        <v>-357000</v>
      </c>
      <c r="D139" s="123">
        <f>-Jan!K368</f>
        <v>-940.6</v>
      </c>
      <c r="E139" s="123">
        <f>-Fev!L387</f>
        <v>-86000</v>
      </c>
      <c r="F139" s="123">
        <f>-Mar!L402</f>
        <v>-46858.27</v>
      </c>
      <c r="G139" s="123">
        <f>-Abr!L412</f>
        <v>-3000</v>
      </c>
      <c r="H139" s="131">
        <f t="shared" si="24"/>
        <v>-136798.87</v>
      </c>
      <c r="I139" s="132">
        <f t="shared" si="25"/>
        <v>0.3831901120448179</v>
      </c>
      <c r="J139" s="123">
        <f>-Mai!L413</f>
        <v>-31052.19</v>
      </c>
      <c r="K139" s="123">
        <f>-Jun!L418</f>
        <v>-39476.800000000003</v>
      </c>
      <c r="L139" s="123">
        <f>-Jul!L425</f>
        <v>-14209.1</v>
      </c>
      <c r="M139" s="123">
        <f>-Ago!L419</f>
        <v>-10174.94</v>
      </c>
      <c r="N139" s="131">
        <f t="shared" si="26"/>
        <v>-94913.030000000013</v>
      </c>
      <c r="O139" s="137">
        <f t="shared" si="27"/>
        <v>0.26586282913165271</v>
      </c>
      <c r="P139" s="123">
        <f>-Set!L426</f>
        <v>-24228.41</v>
      </c>
      <c r="Q139" s="123">
        <f>-Out!L425</f>
        <v>-49618.29</v>
      </c>
      <c r="R139" s="123">
        <f>-Nov!L433</f>
        <v>-81399.88</v>
      </c>
      <c r="S139" s="123">
        <f>-Dez!L442</f>
        <v>-173.42</v>
      </c>
      <c r="T139" s="123">
        <f t="shared" si="28"/>
        <v>-155420.00000000003</v>
      </c>
      <c r="U139" s="133">
        <f t="shared" si="29"/>
        <v>0.43535014005602252</v>
      </c>
      <c r="V139" s="123">
        <f t="shared" si="30"/>
        <v>-387131.9</v>
      </c>
      <c r="W139" s="143">
        <f t="shared" si="31"/>
        <v>1.084403081232493</v>
      </c>
      <c r="X139" s="99"/>
      <c r="Y139" s="99"/>
      <c r="Z139" s="99"/>
      <c r="AA139" s="99"/>
      <c r="AB139" s="99"/>
      <c r="AC139" s="99"/>
      <c r="AD139" s="99"/>
      <c r="AE139" s="100"/>
    </row>
    <row r="140" spans="1:31" x14ac:dyDescent="0.3">
      <c r="A140" s="75"/>
      <c r="B140" s="75"/>
      <c r="C140" s="110"/>
      <c r="F140" s="78"/>
      <c r="I140" s="78"/>
      <c r="K140" s="78"/>
      <c r="L140" s="78"/>
      <c r="M140" s="78"/>
      <c r="O140" s="138"/>
      <c r="P140" s="78"/>
      <c r="Q140" s="78"/>
      <c r="R140" s="78"/>
      <c r="S140" s="78"/>
      <c r="X140" s="99"/>
      <c r="Y140" s="99"/>
      <c r="Z140" s="99"/>
      <c r="AA140" s="99"/>
      <c r="AB140" s="99"/>
      <c r="AC140" s="99"/>
      <c r="AD140" s="99"/>
      <c r="AE140" s="100"/>
    </row>
    <row r="141" spans="1:31" x14ac:dyDescent="0.3">
      <c r="A141" s="83" t="s">
        <v>264</v>
      </c>
      <c r="B141" s="117" t="s">
        <v>265</v>
      </c>
      <c r="C141" s="113">
        <f>C48+C34</f>
        <v>0</v>
      </c>
      <c r="D141" s="115">
        <f>D48+D34</f>
        <v>0</v>
      </c>
      <c r="E141" s="115">
        <f>E48+E34</f>
        <v>0</v>
      </c>
      <c r="F141" s="113">
        <f>F48+F34</f>
        <v>0</v>
      </c>
      <c r="G141" s="115">
        <f>G48+G34</f>
        <v>0</v>
      </c>
      <c r="H141" s="94">
        <f>SUM(D141:G141)</f>
        <v>0</v>
      </c>
      <c r="I141" s="114" t="str">
        <f>IF(C141=0,"-",H141/C141)</f>
        <v>-</v>
      </c>
      <c r="J141" s="115">
        <f>J48+J34</f>
        <v>0</v>
      </c>
      <c r="K141" s="115">
        <f>K48+K34</f>
        <v>0</v>
      </c>
      <c r="L141" s="115">
        <f>L48+L34</f>
        <v>0</v>
      </c>
      <c r="M141" s="115">
        <f>M48+M34</f>
        <v>0</v>
      </c>
      <c r="N141" s="94">
        <f>SUM(J141:M141)</f>
        <v>0</v>
      </c>
      <c r="O141" s="139" t="str">
        <f>IF(C141=0,"-",N141/C141)</f>
        <v>-</v>
      </c>
      <c r="P141" s="113">
        <f>P48+P34</f>
        <v>0</v>
      </c>
      <c r="Q141" s="113">
        <f>Q48+Q34</f>
        <v>0</v>
      </c>
      <c r="R141" s="113">
        <f>R48+R34</f>
        <v>0</v>
      </c>
      <c r="S141" s="113">
        <f>S48+S34</f>
        <v>0</v>
      </c>
      <c r="T141" s="94">
        <f>SUM(P141:S141)</f>
        <v>0</v>
      </c>
      <c r="U141" s="96" t="str">
        <f>IF(C141=0,"-",T141/C141)</f>
        <v>-</v>
      </c>
      <c r="V141" s="97">
        <f>H141+N141+T141</f>
        <v>0</v>
      </c>
      <c r="W141" s="98" t="str">
        <f>IF(C141=0,"-",V141/C141)</f>
        <v>-</v>
      </c>
      <c r="X141" s="99"/>
      <c r="Y141" s="99"/>
      <c r="Z141" s="99"/>
      <c r="AA141" s="99"/>
      <c r="AB141" s="99"/>
      <c r="AC141" s="99"/>
      <c r="AD141" s="99"/>
      <c r="AE141" s="100"/>
    </row>
    <row r="142" spans="1:31" x14ac:dyDescent="0.3">
      <c r="A142" s="75"/>
      <c r="B142" s="75"/>
      <c r="C142" s="110"/>
      <c r="X142" s="99"/>
      <c r="Y142" s="99"/>
      <c r="Z142" s="99"/>
      <c r="AA142" s="99"/>
      <c r="AB142" s="99"/>
      <c r="AC142" s="99"/>
      <c r="AD142" s="99"/>
      <c r="AE142" s="100"/>
    </row>
    <row r="143" spans="1:31" x14ac:dyDescent="0.3">
      <c r="A143" s="75"/>
      <c r="B143" s="76" t="s">
        <v>266</v>
      </c>
      <c r="C143" s="77"/>
      <c r="X143" s="99"/>
      <c r="Y143" s="99"/>
      <c r="Z143" s="176"/>
      <c r="AA143" s="99"/>
      <c r="AB143" s="99"/>
      <c r="AC143" s="99"/>
      <c r="AD143" s="99"/>
      <c r="AE143" s="100"/>
    </row>
    <row r="144" spans="1:31" x14ac:dyDescent="0.3">
      <c r="A144" s="75"/>
      <c r="B144" s="75"/>
      <c r="C144" s="110"/>
      <c r="X144" s="99"/>
      <c r="Y144" s="99"/>
      <c r="Z144" s="177"/>
      <c r="AA144" s="99"/>
      <c r="AB144" s="99"/>
      <c r="AC144" s="99"/>
      <c r="AD144" s="99"/>
      <c r="AE144" s="100"/>
    </row>
    <row r="145" spans="1:31" ht="24" x14ac:dyDescent="0.3">
      <c r="A145" s="75"/>
      <c r="B145" s="117" t="s">
        <v>267</v>
      </c>
      <c r="C145" s="84" t="s">
        <v>5</v>
      </c>
      <c r="D145" s="85" t="s">
        <v>6</v>
      </c>
      <c r="E145" s="85" t="s">
        <v>7</v>
      </c>
      <c r="F145" s="86" t="s">
        <v>8</v>
      </c>
      <c r="G145" s="85" t="s">
        <v>9</v>
      </c>
      <c r="H145" s="87" t="s">
        <v>10</v>
      </c>
      <c r="I145" s="88" t="s">
        <v>11</v>
      </c>
      <c r="J145" s="85" t="s">
        <v>12</v>
      </c>
      <c r="K145" s="86" t="s">
        <v>13</v>
      </c>
      <c r="L145" s="86" t="s">
        <v>14</v>
      </c>
      <c r="M145" s="89" t="s">
        <v>15</v>
      </c>
      <c r="N145" s="87" t="s">
        <v>16</v>
      </c>
      <c r="O145" s="135" t="s">
        <v>17</v>
      </c>
      <c r="P145" s="86" t="s">
        <v>18</v>
      </c>
      <c r="Q145" s="86" t="s">
        <v>19</v>
      </c>
      <c r="R145" s="86" t="s">
        <v>20</v>
      </c>
      <c r="S145" s="86" t="s">
        <v>21</v>
      </c>
      <c r="T145" s="87" t="s">
        <v>1034</v>
      </c>
      <c r="U145" s="90" t="s">
        <v>1035</v>
      </c>
      <c r="V145" s="87" t="s">
        <v>22</v>
      </c>
      <c r="W145" s="91" t="s">
        <v>23</v>
      </c>
      <c r="X145" s="99"/>
      <c r="Y145" s="99"/>
      <c r="Z145" s="99"/>
      <c r="AA145" s="99"/>
      <c r="AB145" s="99"/>
      <c r="AC145" s="99"/>
      <c r="AD145" s="99"/>
      <c r="AE145" s="100"/>
    </row>
    <row r="146" spans="1:31" ht="24" x14ac:dyDescent="0.3">
      <c r="A146" s="92" t="s">
        <v>268</v>
      </c>
      <c r="B146" s="92" t="s">
        <v>269</v>
      </c>
      <c r="C146" s="101">
        <f>SUM(C147:C153)</f>
        <v>0</v>
      </c>
      <c r="D146" s="101">
        <f>SUM(D147:D153)</f>
        <v>102569.08</v>
      </c>
      <c r="E146" s="101">
        <f>SUM(E147:E153)</f>
        <v>1127687.24</v>
      </c>
      <c r="F146" s="101">
        <f>SUM(F147:F153)</f>
        <v>1087432.9099999999</v>
      </c>
      <c r="G146" s="101">
        <f>SUM(G147:G153)</f>
        <v>583741.31999999995</v>
      </c>
      <c r="H146" s="94">
        <f>SUM(D146:G146)</f>
        <v>2901430.55</v>
      </c>
      <c r="I146" s="94" t="str">
        <f>IF(C146=0,"-",H146/C146)</f>
        <v>-</v>
      </c>
      <c r="J146" s="101">
        <f>SUM(J147:J153)</f>
        <v>767138.7</v>
      </c>
      <c r="K146" s="101">
        <f>SUM(K147:K153)</f>
        <v>249077.57</v>
      </c>
      <c r="L146" s="101">
        <f>SUM(L147:L153)</f>
        <v>57917.440000000002</v>
      </c>
      <c r="M146" s="101">
        <f>SUM(M147:M153)</f>
        <v>108848.89</v>
      </c>
      <c r="N146" s="94">
        <f>SUM(J146:M146)</f>
        <v>1182982.5999999999</v>
      </c>
      <c r="O146" s="140" t="str">
        <f>IF(C146=0,"-",N146/C146)</f>
        <v>-</v>
      </c>
      <c r="P146" s="101">
        <f>SUM(P147:P153)</f>
        <v>35408.380000000005</v>
      </c>
      <c r="Q146" s="101">
        <f>SUM(Q147:Q153)</f>
        <v>291160.05</v>
      </c>
      <c r="R146" s="101">
        <f>SUM(R147:R153)</f>
        <v>779799.48</v>
      </c>
      <c r="S146" s="101">
        <f>SUM(S147:S153)</f>
        <v>535666.24</v>
      </c>
      <c r="T146" s="94">
        <f>SUM(P146:S146)</f>
        <v>1642034.15</v>
      </c>
      <c r="U146" s="94" t="str">
        <f>IF(C146=0,"-",T146/C146)</f>
        <v>-</v>
      </c>
      <c r="V146" s="97">
        <f t="shared" ref="V146:V169" si="32">H146+N146+T146</f>
        <v>5726447.2999999989</v>
      </c>
      <c r="W146" s="101" t="str">
        <f t="shared" ref="W146:W169" si="33">IF(C146=0,"-",V146/C146)</f>
        <v>-</v>
      </c>
      <c r="X146" s="99"/>
      <c r="Y146" s="116"/>
      <c r="Z146" s="99"/>
      <c r="AA146" s="99"/>
      <c r="AB146" s="99"/>
      <c r="AC146" s="99"/>
      <c r="AD146" s="99"/>
      <c r="AE146" s="100"/>
    </row>
    <row r="147" spans="1:31" x14ac:dyDescent="0.3">
      <c r="A147" s="102" t="s">
        <v>270</v>
      </c>
      <c r="B147" s="102" t="s">
        <v>271</v>
      </c>
      <c r="C147" s="108">
        <v>0</v>
      </c>
      <c r="D147" s="97">
        <v>0</v>
      </c>
      <c r="E147" s="97">
        <v>0</v>
      </c>
      <c r="F147" s="97"/>
      <c r="G147" s="97">
        <v>0</v>
      </c>
      <c r="H147" s="94">
        <f t="shared" ref="H147:H169" si="34">SUM(D147:G147)</f>
        <v>0</v>
      </c>
      <c r="I147" s="94" t="str">
        <f t="shared" ref="I147:I169" si="35">IF(C147=0,"-",H147/C147)</f>
        <v>-</v>
      </c>
      <c r="J147" s="97">
        <v>0</v>
      </c>
      <c r="K147" s="97">
        <v>0</v>
      </c>
      <c r="L147" s="97">
        <v>0</v>
      </c>
      <c r="M147" s="97">
        <v>0</v>
      </c>
      <c r="N147" s="94">
        <f t="shared" ref="N147:N169" si="36">SUM(J147:M147)</f>
        <v>0</v>
      </c>
      <c r="O147" s="140" t="str">
        <f t="shared" ref="O147:O169" si="37">IF(C147=0,"-",N147/C147)</f>
        <v>-</v>
      </c>
      <c r="P147" s="97">
        <v>0</v>
      </c>
      <c r="Q147" s="97">
        <v>0</v>
      </c>
      <c r="R147" s="97">
        <v>0</v>
      </c>
      <c r="S147" s="97">
        <v>0</v>
      </c>
      <c r="T147" s="94">
        <f t="shared" ref="T147:T169" si="38">SUM(P147:S147)</f>
        <v>0</v>
      </c>
      <c r="U147" s="94" t="str">
        <f t="shared" ref="U147:U169" si="39">IF(C147=0,"-",T147/C147)</f>
        <v>-</v>
      </c>
      <c r="V147" s="97">
        <f t="shared" si="32"/>
        <v>0</v>
      </c>
      <c r="W147" s="101" t="str">
        <f t="shared" si="33"/>
        <v>-</v>
      </c>
      <c r="X147" s="99"/>
      <c r="Y147" s="116"/>
      <c r="Z147" s="99"/>
      <c r="AA147" s="99"/>
      <c r="AB147" s="99"/>
      <c r="AC147" s="99"/>
      <c r="AD147" s="99"/>
      <c r="AE147" s="100"/>
    </row>
    <row r="148" spans="1:31" x14ac:dyDescent="0.3">
      <c r="A148" s="102" t="s">
        <v>272</v>
      </c>
      <c r="B148" s="102" t="s">
        <v>273</v>
      </c>
      <c r="C148" s="108">
        <v>0</v>
      </c>
      <c r="D148" s="97">
        <f>10537.68</f>
        <v>10537.68</v>
      </c>
      <c r="E148" s="97">
        <v>2678.5</v>
      </c>
      <c r="F148" s="97">
        <f>Mar!I64</f>
        <v>7225.5</v>
      </c>
      <c r="G148" s="97">
        <v>82579.08</v>
      </c>
      <c r="H148" s="94">
        <f t="shared" si="34"/>
        <v>103020.76000000001</v>
      </c>
      <c r="I148" s="94" t="str">
        <f t="shared" si="35"/>
        <v>-</v>
      </c>
      <c r="J148" s="97">
        <v>127721.2</v>
      </c>
      <c r="K148" s="97">
        <v>21786.28</v>
      </c>
      <c r="L148" s="97">
        <f>Jul!I64</f>
        <v>9340.64</v>
      </c>
      <c r="M148" s="97">
        <v>0</v>
      </c>
      <c r="N148" s="94">
        <f t="shared" si="36"/>
        <v>158848.12</v>
      </c>
      <c r="O148" s="140" t="str">
        <f t="shared" si="37"/>
        <v>-</v>
      </c>
      <c r="P148" s="97">
        <v>4307.75</v>
      </c>
      <c r="Q148" s="97">
        <v>252079.6</v>
      </c>
      <c r="R148" s="97">
        <v>3049.9</v>
      </c>
      <c r="S148" s="97">
        <v>727.42</v>
      </c>
      <c r="T148" s="94">
        <f t="shared" si="38"/>
        <v>260164.67</v>
      </c>
      <c r="U148" s="94" t="str">
        <f t="shared" si="39"/>
        <v>-</v>
      </c>
      <c r="V148" s="97">
        <f t="shared" si="32"/>
        <v>522033.55000000005</v>
      </c>
      <c r="W148" s="101" t="str">
        <f t="shared" si="33"/>
        <v>-</v>
      </c>
      <c r="X148" s="99"/>
      <c r="Y148" s="116"/>
      <c r="Z148" s="99"/>
      <c r="AA148" s="99"/>
      <c r="AB148" s="99"/>
      <c r="AC148" s="99"/>
      <c r="AD148" s="99"/>
      <c r="AE148" s="100"/>
    </row>
    <row r="149" spans="1:31" x14ac:dyDescent="0.3">
      <c r="A149" s="102" t="s">
        <v>274</v>
      </c>
      <c r="B149" s="102" t="s">
        <v>275</v>
      </c>
      <c r="C149" s="108">
        <v>0</v>
      </c>
      <c r="D149" s="97">
        <f>4389.4</f>
        <v>4389.3999999999996</v>
      </c>
      <c r="E149" s="97">
        <v>11126.48</v>
      </c>
      <c r="F149" s="97">
        <f>Mar!I65</f>
        <v>9483.92</v>
      </c>
      <c r="G149" s="97">
        <v>35381.839999999997</v>
      </c>
      <c r="H149" s="94">
        <f t="shared" si="34"/>
        <v>60381.64</v>
      </c>
      <c r="I149" s="94" t="str">
        <f t="shared" si="35"/>
        <v>-</v>
      </c>
      <c r="J149" s="97">
        <v>133819</v>
      </c>
      <c r="K149" s="97">
        <v>90864</v>
      </c>
      <c r="L149" s="97">
        <v>2462.8000000000002</v>
      </c>
      <c r="M149" s="97">
        <v>96588.89</v>
      </c>
      <c r="N149" s="94">
        <f t="shared" si="36"/>
        <v>323734.69</v>
      </c>
      <c r="O149" s="140" t="str">
        <f t="shared" si="37"/>
        <v>-</v>
      </c>
      <c r="P149" s="97">
        <v>20523.7</v>
      </c>
      <c r="Q149" s="97">
        <v>32090.45</v>
      </c>
      <c r="R149" s="97">
        <v>191371.72</v>
      </c>
      <c r="S149" s="97">
        <v>32807.040000000001</v>
      </c>
      <c r="T149" s="94">
        <f t="shared" si="38"/>
        <v>276792.90999999997</v>
      </c>
      <c r="U149" s="94" t="str">
        <f t="shared" si="39"/>
        <v>-</v>
      </c>
      <c r="V149" s="97">
        <f t="shared" si="32"/>
        <v>660909.24</v>
      </c>
      <c r="W149" s="101" t="str">
        <f t="shared" si="33"/>
        <v>-</v>
      </c>
      <c r="X149" s="99"/>
      <c r="Y149" s="116"/>
      <c r="Z149" s="99"/>
      <c r="AA149" s="99"/>
      <c r="AB149" s="99"/>
      <c r="AC149" s="99"/>
      <c r="AD149" s="99"/>
      <c r="AE149" s="100"/>
    </row>
    <row r="150" spans="1:31" x14ac:dyDescent="0.3">
      <c r="A150" s="102" t="s">
        <v>276</v>
      </c>
      <c r="B150" s="102" t="s">
        <v>277</v>
      </c>
      <c r="C150" s="108">
        <v>0</v>
      </c>
      <c r="D150" s="97">
        <v>0</v>
      </c>
      <c r="E150" s="97">
        <v>0</v>
      </c>
      <c r="F150" s="97">
        <v>0</v>
      </c>
      <c r="G150" s="97">
        <v>20580</v>
      </c>
      <c r="H150" s="94">
        <f t="shared" si="34"/>
        <v>20580</v>
      </c>
      <c r="I150" s="94" t="str">
        <f t="shared" si="35"/>
        <v>-</v>
      </c>
      <c r="J150" s="97">
        <v>15754</v>
      </c>
      <c r="K150" s="97">
        <v>0</v>
      </c>
      <c r="L150" s="97">
        <v>0</v>
      </c>
      <c r="M150" s="97">
        <v>0</v>
      </c>
      <c r="N150" s="94">
        <f t="shared" si="36"/>
        <v>15754</v>
      </c>
      <c r="O150" s="140" t="str">
        <f t="shared" si="37"/>
        <v>-</v>
      </c>
      <c r="P150" s="97">
        <v>4091.93</v>
      </c>
      <c r="Q150" s="97">
        <v>0</v>
      </c>
      <c r="R150" s="97">
        <v>329430</v>
      </c>
      <c r="S150" s="97">
        <v>0</v>
      </c>
      <c r="T150" s="94">
        <f t="shared" si="38"/>
        <v>333521.93</v>
      </c>
      <c r="U150" s="94" t="str">
        <f t="shared" si="39"/>
        <v>-</v>
      </c>
      <c r="V150" s="97">
        <f t="shared" si="32"/>
        <v>369855.93</v>
      </c>
      <c r="W150" s="101" t="str">
        <f t="shared" si="33"/>
        <v>-</v>
      </c>
      <c r="X150" s="99"/>
      <c r="Y150" s="116"/>
      <c r="Z150" s="99"/>
      <c r="AA150" s="99"/>
      <c r="AB150" s="99"/>
      <c r="AC150" s="99"/>
      <c r="AD150" s="99"/>
      <c r="AE150" s="100"/>
    </row>
    <row r="151" spans="1:31" x14ac:dyDescent="0.3">
      <c r="A151" s="102" t="s">
        <v>278</v>
      </c>
      <c r="B151" s="102" t="s">
        <v>279</v>
      </c>
      <c r="C151" s="108">
        <v>0</v>
      </c>
      <c r="D151" s="97">
        <v>86670</v>
      </c>
      <c r="E151" s="97">
        <v>1111229.76</v>
      </c>
      <c r="F151" s="97">
        <f>Mar!I66</f>
        <v>1063848.49</v>
      </c>
      <c r="G151" s="97">
        <v>441751.78</v>
      </c>
      <c r="H151" s="94">
        <f t="shared" si="34"/>
        <v>2703500.0300000003</v>
      </c>
      <c r="I151" s="94" t="str">
        <f t="shared" si="35"/>
        <v>-</v>
      </c>
      <c r="J151" s="97">
        <v>481774.5</v>
      </c>
      <c r="K151" s="97">
        <v>136427.29</v>
      </c>
      <c r="L151" s="97">
        <f>Jul!I66</f>
        <v>8440</v>
      </c>
      <c r="M151" s="97">
        <v>12260</v>
      </c>
      <c r="N151" s="94">
        <f t="shared" si="36"/>
        <v>638901.79</v>
      </c>
      <c r="O151" s="140" t="str">
        <f t="shared" si="37"/>
        <v>-</v>
      </c>
      <c r="P151" s="97">
        <v>3960</v>
      </c>
      <c r="Q151" s="97">
        <v>6990</v>
      </c>
      <c r="R151" s="97">
        <v>255947.86</v>
      </c>
      <c r="S151" s="97">
        <f>500732.78</f>
        <v>500732.78</v>
      </c>
      <c r="T151" s="94">
        <f t="shared" si="38"/>
        <v>767630.64</v>
      </c>
      <c r="U151" s="94" t="str">
        <f t="shared" si="39"/>
        <v>-</v>
      </c>
      <c r="V151" s="97">
        <f t="shared" si="32"/>
        <v>4110032.4600000004</v>
      </c>
      <c r="W151" s="101" t="str">
        <f t="shared" si="33"/>
        <v>-</v>
      </c>
      <c r="X151" s="99"/>
      <c r="Y151" s="116"/>
      <c r="Z151" s="99"/>
      <c r="AA151" s="99"/>
      <c r="AB151" s="99"/>
      <c r="AC151" s="99"/>
      <c r="AD151" s="99"/>
      <c r="AE151" s="100"/>
    </row>
    <row r="152" spans="1:31" x14ac:dyDescent="0.3">
      <c r="A152" s="102" t="s">
        <v>280</v>
      </c>
      <c r="B152" s="102" t="s">
        <v>281</v>
      </c>
      <c r="C152" s="108">
        <v>0</v>
      </c>
      <c r="D152" s="97">
        <v>0</v>
      </c>
      <c r="E152" s="97">
        <v>0</v>
      </c>
      <c r="F152" s="97">
        <v>0</v>
      </c>
      <c r="G152" s="97">
        <v>0</v>
      </c>
      <c r="H152" s="94">
        <f t="shared" si="34"/>
        <v>0</v>
      </c>
      <c r="I152" s="94" t="str">
        <f t="shared" si="35"/>
        <v>-</v>
      </c>
      <c r="J152" s="97">
        <v>0</v>
      </c>
      <c r="K152" s="97">
        <v>0</v>
      </c>
      <c r="L152" s="97">
        <v>0</v>
      </c>
      <c r="M152" s="97">
        <v>0</v>
      </c>
      <c r="N152" s="94">
        <f t="shared" si="36"/>
        <v>0</v>
      </c>
      <c r="O152" s="140" t="str">
        <f t="shared" si="37"/>
        <v>-</v>
      </c>
      <c r="P152" s="97">
        <v>0</v>
      </c>
      <c r="Q152" s="97">
        <v>0</v>
      </c>
      <c r="R152" s="97">
        <v>0</v>
      </c>
      <c r="S152" s="97">
        <v>0</v>
      </c>
      <c r="T152" s="94">
        <f t="shared" si="38"/>
        <v>0</v>
      </c>
      <c r="U152" s="94" t="str">
        <f t="shared" si="39"/>
        <v>-</v>
      </c>
      <c r="V152" s="97">
        <f t="shared" si="32"/>
        <v>0</v>
      </c>
      <c r="W152" s="101" t="str">
        <f t="shared" si="33"/>
        <v>-</v>
      </c>
      <c r="X152" s="99"/>
      <c r="Y152" s="116"/>
      <c r="Z152" s="99"/>
      <c r="AA152" s="99"/>
      <c r="AB152" s="99"/>
      <c r="AC152" s="99"/>
      <c r="AD152" s="99"/>
      <c r="AE152" s="100"/>
    </row>
    <row r="153" spans="1:31" x14ac:dyDescent="0.3">
      <c r="A153" s="102" t="s">
        <v>282</v>
      </c>
      <c r="B153" s="102" t="s">
        <v>283</v>
      </c>
      <c r="C153" s="108">
        <v>0</v>
      </c>
      <c r="D153" s="97">
        <v>972</v>
      </c>
      <c r="E153" s="97">
        <v>2652.5</v>
      </c>
      <c r="F153" s="97">
        <f>Mar!I67</f>
        <v>6875</v>
      </c>
      <c r="G153" s="97">
        <v>3448.62</v>
      </c>
      <c r="H153" s="94">
        <f t="shared" si="34"/>
        <v>13948.119999999999</v>
      </c>
      <c r="I153" s="94" t="str">
        <f t="shared" si="35"/>
        <v>-</v>
      </c>
      <c r="J153" s="97">
        <v>8070</v>
      </c>
      <c r="K153" s="97">
        <v>0</v>
      </c>
      <c r="L153" s="97">
        <f>Jul!I67</f>
        <v>37674</v>
      </c>
      <c r="M153" s="97">
        <v>0</v>
      </c>
      <c r="N153" s="94">
        <f t="shared" si="36"/>
        <v>45744</v>
      </c>
      <c r="O153" s="140" t="str">
        <f t="shared" si="37"/>
        <v>-</v>
      </c>
      <c r="P153" s="97">
        <v>2525</v>
      </c>
      <c r="Q153" s="97">
        <v>0</v>
      </c>
      <c r="R153" s="97">
        <v>0</v>
      </c>
      <c r="S153" s="97">
        <v>1399</v>
      </c>
      <c r="T153" s="94">
        <f t="shared" si="38"/>
        <v>3924</v>
      </c>
      <c r="U153" s="94" t="str">
        <f t="shared" si="39"/>
        <v>-</v>
      </c>
      <c r="V153" s="97">
        <f t="shared" si="32"/>
        <v>63616.119999999995</v>
      </c>
      <c r="W153" s="101" t="str">
        <f t="shared" si="33"/>
        <v>-</v>
      </c>
      <c r="X153" s="99"/>
      <c r="Y153" s="116"/>
      <c r="Z153" s="99"/>
      <c r="AA153" s="99"/>
      <c r="AB153" s="99"/>
      <c r="AC153" s="99"/>
      <c r="AD153" s="99"/>
      <c r="AE153" s="100"/>
    </row>
    <row r="154" spans="1:31" ht="24" x14ac:dyDescent="0.3">
      <c r="A154" s="92" t="s">
        <v>284</v>
      </c>
      <c r="B154" s="92" t="s">
        <v>285</v>
      </c>
      <c r="C154" s="101">
        <f>SUM(C155:C161)</f>
        <v>0</v>
      </c>
      <c r="D154" s="101">
        <f>SUM(D155:D161)</f>
        <v>0</v>
      </c>
      <c r="E154" s="101">
        <f>SUM(E155:E161)</f>
        <v>0</v>
      </c>
      <c r="F154" s="101">
        <f>SUM(F155:F161)</f>
        <v>0</v>
      </c>
      <c r="G154" s="101">
        <f>SUM(G155:G161)</f>
        <v>0</v>
      </c>
      <c r="H154" s="94">
        <f t="shared" si="34"/>
        <v>0</v>
      </c>
      <c r="I154" s="94" t="str">
        <f t="shared" si="35"/>
        <v>-</v>
      </c>
      <c r="J154" s="101">
        <f>SUM(J155:J161)</f>
        <v>0</v>
      </c>
      <c r="K154" s="101">
        <f>SUM(K155:K161)</f>
        <v>0</v>
      </c>
      <c r="L154" s="101">
        <f>SUM(L155:L161)</f>
        <v>0</v>
      </c>
      <c r="M154" s="101">
        <f>SUM(M155:M161)</f>
        <v>0</v>
      </c>
      <c r="N154" s="94">
        <f t="shared" si="36"/>
        <v>0</v>
      </c>
      <c r="O154" s="140" t="str">
        <f t="shared" si="37"/>
        <v>-</v>
      </c>
      <c r="P154" s="101">
        <f>SUM(P155:P161)</f>
        <v>0</v>
      </c>
      <c r="Q154" s="101">
        <f>SUM(Q155:Q161)</f>
        <v>0</v>
      </c>
      <c r="R154" s="101">
        <f>SUM(R155:R161)</f>
        <v>0</v>
      </c>
      <c r="S154" s="101">
        <f>SUM(S155:S161)</f>
        <v>0</v>
      </c>
      <c r="T154" s="94">
        <f t="shared" si="38"/>
        <v>0</v>
      </c>
      <c r="U154" s="94" t="str">
        <f t="shared" si="39"/>
        <v>-</v>
      </c>
      <c r="V154" s="97">
        <f t="shared" si="32"/>
        <v>0</v>
      </c>
      <c r="W154" s="101" t="str">
        <f t="shared" si="33"/>
        <v>-</v>
      </c>
      <c r="X154" s="99"/>
      <c r="Y154" s="116"/>
      <c r="Z154" s="99"/>
      <c r="AA154" s="99"/>
      <c r="AB154" s="99"/>
      <c r="AC154" s="99"/>
      <c r="AD154" s="99"/>
      <c r="AE154" s="100"/>
    </row>
    <row r="155" spans="1:31" x14ac:dyDescent="0.3">
      <c r="A155" s="102" t="s">
        <v>286</v>
      </c>
      <c r="B155" s="102" t="s">
        <v>271</v>
      </c>
      <c r="C155" s="108">
        <v>0</v>
      </c>
      <c r="D155" s="97">
        <v>0</v>
      </c>
      <c r="E155" s="97">
        <v>0</v>
      </c>
      <c r="F155" s="97">
        <v>0</v>
      </c>
      <c r="G155" s="97">
        <v>0</v>
      </c>
      <c r="H155" s="94">
        <f t="shared" si="34"/>
        <v>0</v>
      </c>
      <c r="I155" s="94" t="str">
        <f t="shared" si="35"/>
        <v>-</v>
      </c>
      <c r="J155" s="97">
        <v>0</v>
      </c>
      <c r="K155" s="97">
        <v>0</v>
      </c>
      <c r="L155" s="97">
        <v>0</v>
      </c>
      <c r="M155" s="97">
        <v>0</v>
      </c>
      <c r="N155" s="94">
        <f t="shared" si="36"/>
        <v>0</v>
      </c>
      <c r="O155" s="140" t="str">
        <f t="shared" si="37"/>
        <v>-</v>
      </c>
      <c r="P155" s="97">
        <v>0</v>
      </c>
      <c r="Q155" s="97">
        <v>0</v>
      </c>
      <c r="R155" s="97"/>
      <c r="S155" s="97">
        <v>0</v>
      </c>
      <c r="T155" s="94">
        <f t="shared" si="38"/>
        <v>0</v>
      </c>
      <c r="U155" s="94" t="str">
        <f t="shared" si="39"/>
        <v>-</v>
      </c>
      <c r="V155" s="97">
        <f t="shared" si="32"/>
        <v>0</v>
      </c>
      <c r="W155" s="101" t="str">
        <f t="shared" si="33"/>
        <v>-</v>
      </c>
      <c r="X155" s="99"/>
      <c r="Y155" s="116"/>
      <c r="Z155" s="99"/>
      <c r="AA155" s="99"/>
      <c r="AB155" s="99"/>
      <c r="AC155" s="99"/>
      <c r="AD155" s="99"/>
      <c r="AE155" s="100"/>
    </row>
    <row r="156" spans="1:31" x14ac:dyDescent="0.3">
      <c r="A156" s="102" t="s">
        <v>287</v>
      </c>
      <c r="B156" s="102" t="s">
        <v>273</v>
      </c>
      <c r="C156" s="108">
        <v>0</v>
      </c>
      <c r="D156" s="97">
        <v>0</v>
      </c>
      <c r="E156" s="97">
        <v>0</v>
      </c>
      <c r="F156" s="97">
        <v>0</v>
      </c>
      <c r="G156" s="97">
        <v>0</v>
      </c>
      <c r="H156" s="94">
        <f t="shared" si="34"/>
        <v>0</v>
      </c>
      <c r="I156" s="94" t="str">
        <f t="shared" si="35"/>
        <v>-</v>
      </c>
      <c r="J156" s="97">
        <v>0</v>
      </c>
      <c r="K156" s="97">
        <v>0</v>
      </c>
      <c r="L156" s="97">
        <v>0</v>
      </c>
      <c r="M156" s="97">
        <v>0</v>
      </c>
      <c r="N156" s="94">
        <f t="shared" si="36"/>
        <v>0</v>
      </c>
      <c r="O156" s="140" t="str">
        <f t="shared" si="37"/>
        <v>-</v>
      </c>
      <c r="P156" s="97">
        <v>0</v>
      </c>
      <c r="Q156" s="97">
        <v>0</v>
      </c>
      <c r="R156" s="97"/>
      <c r="S156" s="97">
        <v>0</v>
      </c>
      <c r="T156" s="94">
        <f t="shared" si="38"/>
        <v>0</v>
      </c>
      <c r="U156" s="94" t="str">
        <f t="shared" si="39"/>
        <v>-</v>
      </c>
      <c r="V156" s="97">
        <f t="shared" si="32"/>
        <v>0</v>
      </c>
      <c r="W156" s="101" t="str">
        <f t="shared" si="33"/>
        <v>-</v>
      </c>
      <c r="X156" s="99"/>
      <c r="Y156" s="116"/>
      <c r="Z156" s="99"/>
      <c r="AA156" s="99"/>
      <c r="AB156" s="99"/>
      <c r="AC156" s="99"/>
      <c r="AD156" s="99"/>
      <c r="AE156" s="100"/>
    </row>
    <row r="157" spans="1:31" x14ac:dyDescent="0.3">
      <c r="A157" s="102" t="s">
        <v>288</v>
      </c>
      <c r="B157" s="102" t="s">
        <v>275</v>
      </c>
      <c r="C157" s="108">
        <v>0</v>
      </c>
      <c r="D157" s="97">
        <v>0</v>
      </c>
      <c r="E157" s="97">
        <v>0</v>
      </c>
      <c r="F157" s="97">
        <v>0</v>
      </c>
      <c r="G157" s="97">
        <v>0</v>
      </c>
      <c r="H157" s="94">
        <f t="shared" si="34"/>
        <v>0</v>
      </c>
      <c r="I157" s="94" t="str">
        <f t="shared" si="35"/>
        <v>-</v>
      </c>
      <c r="J157" s="97">
        <v>0</v>
      </c>
      <c r="K157" s="97">
        <v>0</v>
      </c>
      <c r="L157" s="97">
        <v>0</v>
      </c>
      <c r="M157" s="97">
        <v>0</v>
      </c>
      <c r="N157" s="94">
        <f t="shared" si="36"/>
        <v>0</v>
      </c>
      <c r="O157" s="140" t="str">
        <f t="shared" si="37"/>
        <v>-</v>
      </c>
      <c r="P157" s="97">
        <v>0</v>
      </c>
      <c r="Q157" s="97">
        <v>0</v>
      </c>
      <c r="R157" s="97"/>
      <c r="S157" s="97">
        <v>0</v>
      </c>
      <c r="T157" s="94">
        <f t="shared" si="38"/>
        <v>0</v>
      </c>
      <c r="U157" s="94" t="str">
        <f t="shared" si="39"/>
        <v>-</v>
      </c>
      <c r="V157" s="97">
        <f t="shared" si="32"/>
        <v>0</v>
      </c>
      <c r="W157" s="101" t="str">
        <f t="shared" si="33"/>
        <v>-</v>
      </c>
      <c r="X157" s="99"/>
      <c r="Y157" s="116"/>
      <c r="Z157" s="99"/>
      <c r="AA157" s="99"/>
      <c r="AB157" s="99"/>
      <c r="AC157" s="99"/>
      <c r="AD157" s="99"/>
      <c r="AE157" s="100"/>
    </row>
    <row r="158" spans="1:31" x14ac:dyDescent="0.3">
      <c r="A158" s="102" t="s">
        <v>289</v>
      </c>
      <c r="B158" s="102" t="s">
        <v>277</v>
      </c>
      <c r="C158" s="108">
        <v>0</v>
      </c>
      <c r="D158" s="97">
        <v>0</v>
      </c>
      <c r="E158" s="97">
        <v>0</v>
      </c>
      <c r="F158" s="97">
        <v>0</v>
      </c>
      <c r="G158" s="97">
        <v>0</v>
      </c>
      <c r="H158" s="94">
        <f t="shared" si="34"/>
        <v>0</v>
      </c>
      <c r="I158" s="94" t="str">
        <f t="shared" si="35"/>
        <v>-</v>
      </c>
      <c r="J158" s="97">
        <v>0</v>
      </c>
      <c r="K158" s="97">
        <v>0</v>
      </c>
      <c r="L158" s="97">
        <v>0</v>
      </c>
      <c r="M158" s="97">
        <v>0</v>
      </c>
      <c r="N158" s="94">
        <f t="shared" si="36"/>
        <v>0</v>
      </c>
      <c r="O158" s="140" t="str">
        <f t="shared" si="37"/>
        <v>-</v>
      </c>
      <c r="P158" s="97">
        <v>0</v>
      </c>
      <c r="Q158" s="97">
        <v>0</v>
      </c>
      <c r="R158" s="97"/>
      <c r="S158" s="97">
        <v>0</v>
      </c>
      <c r="T158" s="94">
        <f t="shared" si="38"/>
        <v>0</v>
      </c>
      <c r="U158" s="94" t="str">
        <f t="shared" si="39"/>
        <v>-</v>
      </c>
      <c r="V158" s="97">
        <f t="shared" si="32"/>
        <v>0</v>
      </c>
      <c r="W158" s="101" t="str">
        <f t="shared" si="33"/>
        <v>-</v>
      </c>
      <c r="X158" s="99"/>
      <c r="Y158" s="116"/>
      <c r="Z158" s="99"/>
      <c r="AA158" s="99"/>
      <c r="AB158" s="99"/>
      <c r="AC158" s="99"/>
      <c r="AD158" s="99"/>
      <c r="AE158" s="100"/>
    </row>
    <row r="159" spans="1:31" x14ac:dyDescent="0.3">
      <c r="A159" s="102" t="s">
        <v>290</v>
      </c>
      <c r="B159" s="102" t="s">
        <v>279</v>
      </c>
      <c r="C159" s="108">
        <v>0</v>
      </c>
      <c r="D159" s="97">
        <v>0</v>
      </c>
      <c r="E159" s="97">
        <v>0</v>
      </c>
      <c r="F159" s="97">
        <v>0</v>
      </c>
      <c r="G159" s="97">
        <v>0</v>
      </c>
      <c r="H159" s="94">
        <f t="shared" si="34"/>
        <v>0</v>
      </c>
      <c r="I159" s="94" t="str">
        <f t="shared" si="35"/>
        <v>-</v>
      </c>
      <c r="J159" s="97">
        <v>0</v>
      </c>
      <c r="K159" s="97">
        <v>0</v>
      </c>
      <c r="L159" s="97">
        <v>0</v>
      </c>
      <c r="M159" s="97">
        <v>0</v>
      </c>
      <c r="N159" s="94">
        <f t="shared" si="36"/>
        <v>0</v>
      </c>
      <c r="O159" s="140" t="str">
        <f t="shared" si="37"/>
        <v>-</v>
      </c>
      <c r="P159" s="97">
        <v>0</v>
      </c>
      <c r="Q159" s="97">
        <v>0</v>
      </c>
      <c r="R159" s="97"/>
      <c r="S159" s="97">
        <v>0</v>
      </c>
      <c r="T159" s="94">
        <f t="shared" si="38"/>
        <v>0</v>
      </c>
      <c r="U159" s="94" t="str">
        <f t="shared" si="39"/>
        <v>-</v>
      </c>
      <c r="V159" s="97">
        <f t="shared" si="32"/>
        <v>0</v>
      </c>
      <c r="W159" s="101" t="str">
        <f t="shared" si="33"/>
        <v>-</v>
      </c>
      <c r="X159" s="99"/>
      <c r="Y159" s="116"/>
      <c r="Z159" s="99"/>
      <c r="AA159" s="99"/>
      <c r="AB159" s="99"/>
      <c r="AC159" s="99"/>
      <c r="AD159" s="99"/>
      <c r="AE159" s="100"/>
    </row>
    <row r="160" spans="1:31" x14ac:dyDescent="0.3">
      <c r="A160" s="102" t="s">
        <v>291</v>
      </c>
      <c r="B160" s="102" t="s">
        <v>281</v>
      </c>
      <c r="C160" s="108">
        <v>0</v>
      </c>
      <c r="D160" s="97">
        <v>0</v>
      </c>
      <c r="E160" s="97">
        <v>0</v>
      </c>
      <c r="F160" s="97">
        <v>0</v>
      </c>
      <c r="G160" s="97">
        <v>0</v>
      </c>
      <c r="H160" s="94">
        <f t="shared" si="34"/>
        <v>0</v>
      </c>
      <c r="I160" s="94" t="str">
        <f t="shared" si="35"/>
        <v>-</v>
      </c>
      <c r="J160" s="97">
        <v>0</v>
      </c>
      <c r="K160" s="97">
        <v>0</v>
      </c>
      <c r="L160" s="97">
        <v>0</v>
      </c>
      <c r="M160" s="97">
        <v>0</v>
      </c>
      <c r="N160" s="94">
        <f t="shared" si="36"/>
        <v>0</v>
      </c>
      <c r="O160" s="140" t="str">
        <f t="shared" si="37"/>
        <v>-</v>
      </c>
      <c r="P160" s="97">
        <v>0</v>
      </c>
      <c r="Q160" s="97">
        <v>0</v>
      </c>
      <c r="R160" s="97"/>
      <c r="S160" s="97">
        <v>0</v>
      </c>
      <c r="T160" s="94">
        <f t="shared" si="38"/>
        <v>0</v>
      </c>
      <c r="U160" s="94" t="str">
        <f t="shared" si="39"/>
        <v>-</v>
      </c>
      <c r="V160" s="97">
        <f t="shared" si="32"/>
        <v>0</v>
      </c>
      <c r="W160" s="101" t="str">
        <f t="shared" si="33"/>
        <v>-</v>
      </c>
      <c r="X160" s="99"/>
      <c r="Y160" s="116"/>
      <c r="Z160" s="99"/>
      <c r="AA160" s="99"/>
      <c r="AB160" s="99"/>
      <c r="AC160" s="99"/>
      <c r="AD160" s="99"/>
      <c r="AE160" s="100"/>
    </row>
    <row r="161" spans="1:31" x14ac:dyDescent="0.3">
      <c r="A161" s="102" t="s">
        <v>292</v>
      </c>
      <c r="B161" s="102" t="s">
        <v>283</v>
      </c>
      <c r="C161" s="108">
        <v>0</v>
      </c>
      <c r="D161" s="97">
        <v>0</v>
      </c>
      <c r="E161" s="97">
        <v>0</v>
      </c>
      <c r="F161" s="97">
        <v>0</v>
      </c>
      <c r="G161" s="97">
        <v>0</v>
      </c>
      <c r="H161" s="94">
        <f t="shared" si="34"/>
        <v>0</v>
      </c>
      <c r="I161" s="94" t="str">
        <f t="shared" si="35"/>
        <v>-</v>
      </c>
      <c r="J161" s="97">
        <v>0</v>
      </c>
      <c r="K161" s="97">
        <v>0</v>
      </c>
      <c r="L161" s="97">
        <v>0</v>
      </c>
      <c r="M161" s="97">
        <v>0</v>
      </c>
      <c r="N161" s="94">
        <f t="shared" si="36"/>
        <v>0</v>
      </c>
      <c r="O161" s="140" t="str">
        <f t="shared" si="37"/>
        <v>-</v>
      </c>
      <c r="P161" s="97">
        <v>0</v>
      </c>
      <c r="Q161" s="97">
        <v>0</v>
      </c>
      <c r="R161" s="97"/>
      <c r="S161" s="97">
        <v>0</v>
      </c>
      <c r="T161" s="94">
        <f t="shared" si="38"/>
        <v>0</v>
      </c>
      <c r="U161" s="94" t="str">
        <f t="shared" si="39"/>
        <v>-</v>
      </c>
      <c r="V161" s="97">
        <f t="shared" si="32"/>
        <v>0</v>
      </c>
      <c r="W161" s="101" t="str">
        <f t="shared" si="33"/>
        <v>-</v>
      </c>
      <c r="X161" s="99"/>
      <c r="Y161" s="116"/>
      <c r="Z161" s="99"/>
      <c r="AA161" s="99"/>
      <c r="AB161" s="99"/>
      <c r="AC161" s="99"/>
      <c r="AD161" s="99"/>
      <c r="AE161" s="100"/>
    </row>
    <row r="162" spans="1:31" x14ac:dyDescent="0.3">
      <c r="A162" s="92" t="s">
        <v>293</v>
      </c>
      <c r="B162" s="92" t="s">
        <v>294</v>
      </c>
      <c r="C162" s="101">
        <f>SUM(C163:C169)</f>
        <v>0</v>
      </c>
      <c r="D162" s="101">
        <f>SUM(D163:D169)</f>
        <v>0</v>
      </c>
      <c r="E162" s="101">
        <f>SUM(E163:E169)</f>
        <v>0</v>
      </c>
      <c r="F162" s="101">
        <f>SUM(F163:F169)</f>
        <v>0</v>
      </c>
      <c r="G162" s="101">
        <f>SUM(G163:G169)</f>
        <v>0</v>
      </c>
      <c r="H162" s="94">
        <f t="shared" si="34"/>
        <v>0</v>
      </c>
      <c r="I162" s="94" t="str">
        <f t="shared" si="35"/>
        <v>-</v>
      </c>
      <c r="J162" s="101">
        <f>SUM(J163:J169)</f>
        <v>0</v>
      </c>
      <c r="K162" s="101">
        <f>SUM(K163:K169)</f>
        <v>0</v>
      </c>
      <c r="L162" s="101">
        <f>SUM(L163:L169)</f>
        <v>609.17999999999995</v>
      </c>
      <c r="M162" s="101">
        <f>SUM(M163:M169)</f>
        <v>0</v>
      </c>
      <c r="N162" s="94">
        <f t="shared" si="36"/>
        <v>609.17999999999995</v>
      </c>
      <c r="O162" s="140" t="str">
        <f t="shared" si="37"/>
        <v>-</v>
      </c>
      <c r="P162" s="101">
        <f>SUM(P163:P169)</f>
        <v>0</v>
      </c>
      <c r="Q162" s="101">
        <f>SUM(Q163:Q169)</f>
        <v>8000</v>
      </c>
      <c r="R162" s="101">
        <f>SUM(R163:R169)</f>
        <v>0</v>
      </c>
      <c r="S162" s="101">
        <f>SUM(S163:S169)</f>
        <v>0</v>
      </c>
      <c r="T162" s="94">
        <f t="shared" si="38"/>
        <v>8000</v>
      </c>
      <c r="U162" s="94" t="str">
        <f t="shared" si="39"/>
        <v>-</v>
      </c>
      <c r="V162" s="97">
        <f t="shared" si="32"/>
        <v>8609.18</v>
      </c>
      <c r="W162" s="101" t="str">
        <f t="shared" si="33"/>
        <v>-</v>
      </c>
      <c r="X162" s="99"/>
      <c r="Y162" s="116"/>
      <c r="Z162" s="99"/>
      <c r="AA162" s="99"/>
      <c r="AB162" s="99"/>
      <c r="AC162" s="99"/>
      <c r="AD162" s="99"/>
      <c r="AE162" s="100"/>
    </row>
    <row r="163" spans="1:31" x14ac:dyDescent="0.3">
      <c r="A163" s="102" t="s">
        <v>295</v>
      </c>
      <c r="B163" s="102" t="s">
        <v>271</v>
      </c>
      <c r="C163" s="108">
        <v>0</v>
      </c>
      <c r="D163" s="97">
        <v>0</v>
      </c>
      <c r="E163" s="97">
        <v>0</v>
      </c>
      <c r="F163" s="97">
        <v>0</v>
      </c>
      <c r="G163" s="97">
        <v>0</v>
      </c>
      <c r="H163" s="94">
        <f t="shared" si="34"/>
        <v>0</v>
      </c>
      <c r="I163" s="94" t="str">
        <f t="shared" si="35"/>
        <v>-</v>
      </c>
      <c r="J163" s="97">
        <v>0</v>
      </c>
      <c r="K163" s="97">
        <v>0</v>
      </c>
      <c r="L163" s="97">
        <v>0</v>
      </c>
      <c r="M163" s="97">
        <v>0</v>
      </c>
      <c r="N163" s="94">
        <f t="shared" si="36"/>
        <v>0</v>
      </c>
      <c r="O163" s="140" t="str">
        <f t="shared" si="37"/>
        <v>-</v>
      </c>
      <c r="P163" s="97">
        <v>0</v>
      </c>
      <c r="Q163" s="97">
        <v>0</v>
      </c>
      <c r="R163" s="97">
        <v>0</v>
      </c>
      <c r="S163" s="97">
        <v>0</v>
      </c>
      <c r="T163" s="94">
        <f t="shared" si="38"/>
        <v>0</v>
      </c>
      <c r="U163" s="94" t="str">
        <f t="shared" si="39"/>
        <v>-</v>
      </c>
      <c r="V163" s="97">
        <f t="shared" si="32"/>
        <v>0</v>
      </c>
      <c r="W163" s="101" t="str">
        <f t="shared" si="33"/>
        <v>-</v>
      </c>
      <c r="X163" s="99"/>
      <c r="Y163" s="116"/>
      <c r="Z163" s="99"/>
      <c r="AA163" s="99"/>
      <c r="AB163" s="99"/>
      <c r="AC163" s="99"/>
      <c r="AD163" s="99"/>
      <c r="AE163" s="100"/>
    </row>
    <row r="164" spans="1:31" x14ac:dyDescent="0.3">
      <c r="A164" s="102" t="s">
        <v>296</v>
      </c>
      <c r="B164" s="102" t="s">
        <v>273</v>
      </c>
      <c r="C164" s="108">
        <v>0</v>
      </c>
      <c r="D164" s="97">
        <v>0</v>
      </c>
      <c r="E164" s="97">
        <v>0</v>
      </c>
      <c r="F164" s="97">
        <v>0</v>
      </c>
      <c r="G164" s="97">
        <v>0</v>
      </c>
      <c r="H164" s="94">
        <f t="shared" si="34"/>
        <v>0</v>
      </c>
      <c r="I164" s="94" t="str">
        <f t="shared" si="35"/>
        <v>-</v>
      </c>
      <c r="J164" s="97">
        <v>0</v>
      </c>
      <c r="K164" s="97">
        <v>0</v>
      </c>
      <c r="L164" s="97">
        <v>0</v>
      </c>
      <c r="M164" s="97">
        <v>0</v>
      </c>
      <c r="N164" s="94">
        <f t="shared" si="36"/>
        <v>0</v>
      </c>
      <c r="O164" s="140" t="str">
        <f t="shared" si="37"/>
        <v>-</v>
      </c>
      <c r="P164" s="97">
        <v>0</v>
      </c>
      <c r="Q164" s="97">
        <v>0</v>
      </c>
      <c r="R164" s="97">
        <v>0</v>
      </c>
      <c r="S164" s="97">
        <v>0</v>
      </c>
      <c r="T164" s="94">
        <f t="shared" si="38"/>
        <v>0</v>
      </c>
      <c r="U164" s="94" t="str">
        <f t="shared" si="39"/>
        <v>-</v>
      </c>
      <c r="V164" s="97">
        <f t="shared" si="32"/>
        <v>0</v>
      </c>
      <c r="W164" s="101" t="str">
        <f t="shared" si="33"/>
        <v>-</v>
      </c>
      <c r="X164" s="99"/>
      <c r="Y164" s="116"/>
      <c r="Z164" s="99"/>
      <c r="AA164" s="99"/>
      <c r="AB164" s="99"/>
      <c r="AC164" s="99"/>
      <c r="AD164" s="99"/>
      <c r="AE164" s="100"/>
    </row>
    <row r="165" spans="1:31" x14ac:dyDescent="0.3">
      <c r="A165" s="102" t="s">
        <v>297</v>
      </c>
      <c r="B165" s="102" t="s">
        <v>275</v>
      </c>
      <c r="C165" s="108">
        <v>0</v>
      </c>
      <c r="D165" s="97">
        <v>0</v>
      </c>
      <c r="E165" s="97">
        <v>0</v>
      </c>
      <c r="F165" s="97">
        <v>0</v>
      </c>
      <c r="G165" s="97">
        <v>0</v>
      </c>
      <c r="H165" s="94">
        <f t="shared" si="34"/>
        <v>0</v>
      </c>
      <c r="I165" s="94" t="str">
        <f t="shared" si="35"/>
        <v>-</v>
      </c>
      <c r="J165" s="97">
        <v>0</v>
      </c>
      <c r="K165" s="97">
        <v>0</v>
      </c>
      <c r="L165" s="97">
        <v>609.17999999999995</v>
      </c>
      <c r="M165" s="97">
        <v>0</v>
      </c>
      <c r="N165" s="94">
        <f t="shared" si="36"/>
        <v>609.17999999999995</v>
      </c>
      <c r="O165" s="140" t="str">
        <f t="shared" si="37"/>
        <v>-</v>
      </c>
      <c r="P165" s="97">
        <v>0</v>
      </c>
      <c r="Q165" s="97">
        <v>8000</v>
      </c>
      <c r="R165" s="97">
        <v>0</v>
      </c>
      <c r="S165" s="97">
        <v>0</v>
      </c>
      <c r="T165" s="94">
        <f t="shared" si="38"/>
        <v>8000</v>
      </c>
      <c r="U165" s="94" t="str">
        <f t="shared" si="39"/>
        <v>-</v>
      </c>
      <c r="V165" s="97">
        <f t="shared" si="32"/>
        <v>8609.18</v>
      </c>
      <c r="W165" s="101" t="str">
        <f t="shared" si="33"/>
        <v>-</v>
      </c>
      <c r="X165" s="99"/>
      <c r="Y165" s="116"/>
      <c r="Z165" s="99"/>
      <c r="AA165" s="99"/>
      <c r="AB165" s="99"/>
      <c r="AC165" s="99"/>
      <c r="AD165" s="99"/>
      <c r="AE165" s="100"/>
    </row>
    <row r="166" spans="1:31" x14ac:dyDescent="0.3">
      <c r="A166" s="102" t="s">
        <v>298</v>
      </c>
      <c r="B166" s="102" t="s">
        <v>277</v>
      </c>
      <c r="C166" s="108">
        <v>0</v>
      </c>
      <c r="D166" s="97">
        <v>0</v>
      </c>
      <c r="E166" s="97">
        <v>0</v>
      </c>
      <c r="F166" s="97">
        <v>0</v>
      </c>
      <c r="G166" s="97">
        <v>0</v>
      </c>
      <c r="H166" s="94">
        <f t="shared" si="34"/>
        <v>0</v>
      </c>
      <c r="I166" s="94" t="str">
        <f t="shared" si="35"/>
        <v>-</v>
      </c>
      <c r="J166" s="97">
        <v>0</v>
      </c>
      <c r="K166" s="97">
        <v>0</v>
      </c>
      <c r="L166" s="97">
        <v>0</v>
      </c>
      <c r="M166" s="97">
        <v>0</v>
      </c>
      <c r="N166" s="94">
        <f t="shared" si="36"/>
        <v>0</v>
      </c>
      <c r="O166" s="140" t="str">
        <f t="shared" si="37"/>
        <v>-</v>
      </c>
      <c r="P166" s="97">
        <v>0</v>
      </c>
      <c r="Q166" s="97">
        <v>0</v>
      </c>
      <c r="R166" s="97">
        <v>0</v>
      </c>
      <c r="S166" s="97">
        <v>0</v>
      </c>
      <c r="T166" s="94">
        <f t="shared" si="38"/>
        <v>0</v>
      </c>
      <c r="U166" s="94" t="str">
        <f t="shared" si="39"/>
        <v>-</v>
      </c>
      <c r="V166" s="97">
        <f t="shared" si="32"/>
        <v>0</v>
      </c>
      <c r="W166" s="101" t="str">
        <f t="shared" si="33"/>
        <v>-</v>
      </c>
      <c r="X166" s="99"/>
      <c r="Y166" s="116"/>
      <c r="Z166" s="99"/>
      <c r="AA166" s="99"/>
      <c r="AB166" s="99"/>
      <c r="AC166" s="99"/>
      <c r="AD166" s="99"/>
      <c r="AE166" s="100"/>
    </row>
    <row r="167" spans="1:31" x14ac:dyDescent="0.3">
      <c r="A167" s="102" t="s">
        <v>299</v>
      </c>
      <c r="B167" s="102" t="s">
        <v>279</v>
      </c>
      <c r="C167" s="108">
        <v>0</v>
      </c>
      <c r="D167" s="97">
        <v>0</v>
      </c>
      <c r="E167" s="97">
        <v>0</v>
      </c>
      <c r="F167" s="97">
        <v>0</v>
      </c>
      <c r="G167" s="97">
        <v>0</v>
      </c>
      <c r="H167" s="94">
        <f t="shared" si="34"/>
        <v>0</v>
      </c>
      <c r="I167" s="94" t="str">
        <f t="shared" si="35"/>
        <v>-</v>
      </c>
      <c r="J167" s="97">
        <v>0</v>
      </c>
      <c r="K167" s="97">
        <v>0</v>
      </c>
      <c r="L167" s="97">
        <v>0</v>
      </c>
      <c r="M167" s="97">
        <v>0</v>
      </c>
      <c r="N167" s="94">
        <f t="shared" si="36"/>
        <v>0</v>
      </c>
      <c r="O167" s="140" t="str">
        <f t="shared" si="37"/>
        <v>-</v>
      </c>
      <c r="P167" s="97">
        <v>0</v>
      </c>
      <c r="Q167" s="97">
        <v>0</v>
      </c>
      <c r="R167" s="97">
        <v>0</v>
      </c>
      <c r="S167" s="97">
        <v>0</v>
      </c>
      <c r="T167" s="94">
        <f t="shared" si="38"/>
        <v>0</v>
      </c>
      <c r="U167" s="94" t="str">
        <f t="shared" si="39"/>
        <v>-</v>
      </c>
      <c r="V167" s="97">
        <f t="shared" si="32"/>
        <v>0</v>
      </c>
      <c r="W167" s="101" t="str">
        <f t="shared" si="33"/>
        <v>-</v>
      </c>
      <c r="X167" s="99"/>
      <c r="Y167" s="116"/>
      <c r="Z167" s="99"/>
      <c r="AA167" s="99"/>
      <c r="AB167" s="99"/>
      <c r="AC167" s="99"/>
      <c r="AD167" s="99"/>
      <c r="AE167" s="100"/>
    </row>
    <row r="168" spans="1:31" x14ac:dyDescent="0.3">
      <c r="A168" s="102" t="s">
        <v>300</v>
      </c>
      <c r="B168" s="102" t="s">
        <v>281</v>
      </c>
      <c r="C168" s="108">
        <v>0</v>
      </c>
      <c r="D168" s="97">
        <v>0</v>
      </c>
      <c r="E168" s="97">
        <v>0</v>
      </c>
      <c r="F168" s="97">
        <v>0</v>
      </c>
      <c r="G168" s="97">
        <v>0</v>
      </c>
      <c r="H168" s="94">
        <f t="shared" si="34"/>
        <v>0</v>
      </c>
      <c r="I168" s="94" t="str">
        <f t="shared" si="35"/>
        <v>-</v>
      </c>
      <c r="J168" s="97">
        <v>0</v>
      </c>
      <c r="K168" s="97">
        <v>0</v>
      </c>
      <c r="L168" s="97">
        <v>0</v>
      </c>
      <c r="M168" s="97">
        <v>0</v>
      </c>
      <c r="N168" s="94">
        <f t="shared" si="36"/>
        <v>0</v>
      </c>
      <c r="O168" s="140" t="str">
        <f t="shared" si="37"/>
        <v>-</v>
      </c>
      <c r="P168" s="97">
        <v>0</v>
      </c>
      <c r="Q168" s="97">
        <v>0</v>
      </c>
      <c r="R168" s="97">
        <v>0</v>
      </c>
      <c r="S168" s="97">
        <v>0</v>
      </c>
      <c r="T168" s="94">
        <f t="shared" si="38"/>
        <v>0</v>
      </c>
      <c r="U168" s="94" t="str">
        <f t="shared" si="39"/>
        <v>-</v>
      </c>
      <c r="V168" s="97">
        <f t="shared" si="32"/>
        <v>0</v>
      </c>
      <c r="W168" s="101" t="str">
        <f t="shared" si="33"/>
        <v>-</v>
      </c>
      <c r="X168" s="99"/>
      <c r="Y168" s="116"/>
      <c r="Z168" s="99"/>
      <c r="AA168" s="99"/>
      <c r="AB168" s="99"/>
      <c r="AC168" s="99"/>
      <c r="AD168" s="99"/>
      <c r="AE168" s="100"/>
    </row>
    <row r="169" spans="1:31" x14ac:dyDescent="0.3">
      <c r="A169" s="102" t="s">
        <v>301</v>
      </c>
      <c r="B169" s="102" t="s">
        <v>283</v>
      </c>
      <c r="C169" s="108">
        <v>0</v>
      </c>
      <c r="D169" s="97">
        <v>0</v>
      </c>
      <c r="E169" s="97">
        <v>0</v>
      </c>
      <c r="F169" s="97">
        <v>0</v>
      </c>
      <c r="G169" s="97">
        <v>0</v>
      </c>
      <c r="H169" s="94">
        <f t="shared" si="34"/>
        <v>0</v>
      </c>
      <c r="I169" s="94" t="str">
        <f t="shared" si="35"/>
        <v>-</v>
      </c>
      <c r="J169" s="97">
        <v>0</v>
      </c>
      <c r="K169" s="97">
        <v>0</v>
      </c>
      <c r="L169" s="97">
        <v>0</v>
      </c>
      <c r="M169" s="97">
        <v>0</v>
      </c>
      <c r="N169" s="94">
        <f t="shared" si="36"/>
        <v>0</v>
      </c>
      <c r="O169" s="140" t="str">
        <f t="shared" si="37"/>
        <v>-</v>
      </c>
      <c r="P169" s="97">
        <v>0</v>
      </c>
      <c r="Q169" s="97">
        <v>0</v>
      </c>
      <c r="R169" s="97">
        <v>0</v>
      </c>
      <c r="S169" s="97">
        <v>0</v>
      </c>
      <c r="T169" s="94">
        <f t="shared" si="38"/>
        <v>0</v>
      </c>
      <c r="U169" s="94" t="str">
        <f t="shared" si="39"/>
        <v>-</v>
      </c>
      <c r="V169" s="97">
        <f t="shared" si="32"/>
        <v>0</v>
      </c>
      <c r="W169" s="101" t="str">
        <f t="shared" si="33"/>
        <v>-</v>
      </c>
      <c r="X169" s="99"/>
      <c r="Y169" s="116"/>
      <c r="Z169" s="99"/>
      <c r="AA169" s="99"/>
      <c r="AB169" s="99"/>
      <c r="AC169" s="99"/>
      <c r="AD169" s="99"/>
      <c r="AE169" s="100"/>
    </row>
    <row r="170" spans="1:31" x14ac:dyDescent="0.3">
      <c r="A170" s="75"/>
      <c r="B170" s="75"/>
      <c r="C170" s="110"/>
      <c r="X170" s="99"/>
      <c r="Y170" s="99"/>
      <c r="Z170" s="99"/>
      <c r="AA170" s="99"/>
      <c r="AB170" s="99"/>
      <c r="AC170" s="99"/>
      <c r="AD170" s="99"/>
      <c r="AE170" s="100"/>
    </row>
    <row r="171" spans="1:31" ht="36" x14ac:dyDescent="0.3">
      <c r="A171" s="75"/>
      <c r="B171" s="76" t="s">
        <v>302</v>
      </c>
      <c r="C171" s="77"/>
      <c r="X171" s="99"/>
      <c r="Y171" s="99"/>
      <c r="Z171" s="99"/>
      <c r="AA171" s="99"/>
      <c r="AB171" s="99"/>
      <c r="AC171" s="99"/>
      <c r="AD171" s="99"/>
      <c r="AE171" s="100"/>
    </row>
    <row r="172" spans="1:31" x14ac:dyDescent="0.3">
      <c r="A172" s="75"/>
      <c r="B172" s="75"/>
      <c r="C172" s="110"/>
      <c r="X172" s="99"/>
      <c r="Y172" s="99"/>
      <c r="Z172" s="99"/>
      <c r="AA172" s="99"/>
      <c r="AB172" s="99"/>
      <c r="AC172" s="99"/>
      <c r="AD172" s="99"/>
      <c r="AE172" s="100"/>
    </row>
    <row r="173" spans="1:31" ht="36" x14ac:dyDescent="0.3">
      <c r="A173" s="75"/>
      <c r="B173" s="117" t="s">
        <v>303</v>
      </c>
      <c r="C173" s="84" t="s">
        <v>5</v>
      </c>
      <c r="D173" s="85" t="s">
        <v>6</v>
      </c>
      <c r="E173" s="85" t="s">
        <v>7</v>
      </c>
      <c r="F173" s="86" t="s">
        <v>8</v>
      </c>
      <c r="G173" s="85" t="s">
        <v>9</v>
      </c>
      <c r="H173" s="87" t="s">
        <v>10</v>
      </c>
      <c r="I173" s="88" t="s">
        <v>11</v>
      </c>
      <c r="J173" s="85" t="s">
        <v>12</v>
      </c>
      <c r="K173" s="86" t="s">
        <v>13</v>
      </c>
      <c r="L173" s="86" t="s">
        <v>14</v>
      </c>
      <c r="M173" s="89" t="s">
        <v>15</v>
      </c>
      <c r="N173" s="87" t="s">
        <v>16</v>
      </c>
      <c r="O173" s="135" t="s">
        <v>17</v>
      </c>
      <c r="P173" s="86" t="s">
        <v>18</v>
      </c>
      <c r="Q173" s="86" t="s">
        <v>19</v>
      </c>
      <c r="R173" s="86" t="s">
        <v>20</v>
      </c>
      <c r="S173" s="86" t="s">
        <v>21</v>
      </c>
      <c r="T173" s="87" t="s">
        <v>1034</v>
      </c>
      <c r="U173" s="90" t="s">
        <v>1035</v>
      </c>
      <c r="V173" s="87" t="s">
        <v>22</v>
      </c>
      <c r="W173" s="91" t="s">
        <v>23</v>
      </c>
      <c r="X173" s="99"/>
      <c r="Y173" s="99"/>
      <c r="Z173" s="99"/>
      <c r="AA173" s="99"/>
      <c r="AB173" s="99"/>
      <c r="AC173" s="99"/>
      <c r="AD173" s="99"/>
      <c r="AE173" s="100"/>
    </row>
    <row r="174" spans="1:31" x14ac:dyDescent="0.3">
      <c r="A174" s="92" t="s">
        <v>304</v>
      </c>
      <c r="B174" s="92" t="s">
        <v>305</v>
      </c>
      <c r="C174" s="93">
        <v>0</v>
      </c>
      <c r="D174" s="101">
        <f>D175+D178+D179+D180+D181</f>
        <v>33027233.04000001</v>
      </c>
      <c r="E174" s="101">
        <f>E175+E178+E179+E180+E181</f>
        <v>33845625.229999997</v>
      </c>
      <c r="F174" s="101">
        <f>F175+F178+F179+F180+F181</f>
        <v>34477357.559999995</v>
      </c>
      <c r="G174" s="101">
        <f>G175+G178+G179+G180+G181</f>
        <v>35646286.5</v>
      </c>
      <c r="H174" s="94">
        <f>G174</f>
        <v>35646286.5</v>
      </c>
      <c r="I174" s="94" t="str">
        <f>IF(C174=0,"-",H174/C174)</f>
        <v>-</v>
      </c>
      <c r="J174" s="101">
        <f>J175+J178+J179+J180+J181</f>
        <v>36236883.739999995</v>
      </c>
      <c r="K174" s="101">
        <f>K175+K178+K179+K180+K181</f>
        <v>37345766.620000005</v>
      </c>
      <c r="L174" s="101">
        <f>L175+L178+L179+L180+L181</f>
        <v>39199882.849999994</v>
      </c>
      <c r="M174" s="101">
        <f>M175+M178+M179+M180+M181</f>
        <v>40949747.420000002</v>
      </c>
      <c r="N174" s="94">
        <f>M174</f>
        <v>40949747.420000002</v>
      </c>
      <c r="O174" s="140" t="str">
        <f t="shared" ref="O174:O192" si="40">IF(C174=0,"-",N174/C174)</f>
        <v>-</v>
      </c>
      <c r="P174" s="101">
        <f>P175+P178+P179+P180+P181</f>
        <v>42911955.599999994</v>
      </c>
      <c r="Q174" s="101">
        <f>Q175+Q178+Q179+Q180+Q181</f>
        <v>44081226.489999995</v>
      </c>
      <c r="R174" s="101">
        <f>R175+R178+R179+R180+R181</f>
        <v>45534256.880000003</v>
      </c>
      <c r="S174" s="215">
        <f>S175+S178+S179+S180+S181</f>
        <v>44143582.130000003</v>
      </c>
      <c r="T174" s="94">
        <f t="shared" ref="T174:T191" si="41">S174</f>
        <v>44143582.130000003</v>
      </c>
      <c r="U174" s="94" t="str">
        <f t="shared" ref="U174:U191" si="42">IF(C174=0,"-",T174/C174)</f>
        <v>-</v>
      </c>
      <c r="V174" s="97">
        <f>T174</f>
        <v>44143582.130000003</v>
      </c>
      <c r="W174" s="101" t="str">
        <f t="shared" ref="W174:W192" si="43">IF(C174=0,"-",V174/C174)</f>
        <v>-</v>
      </c>
      <c r="X174" s="99"/>
      <c r="Y174" s="99"/>
      <c r="Z174" s="99"/>
      <c r="AA174" s="99"/>
      <c r="AB174" s="99"/>
      <c r="AC174" s="99"/>
      <c r="AD174" s="99"/>
      <c r="AE174" s="100"/>
    </row>
    <row r="175" spans="1:31" x14ac:dyDescent="0.3">
      <c r="A175" s="102" t="s">
        <v>306</v>
      </c>
      <c r="B175" s="102" t="s">
        <v>307</v>
      </c>
      <c r="C175" s="108">
        <v>0</v>
      </c>
      <c r="D175" s="108">
        <f>D176+D177</f>
        <v>37161705.270000003</v>
      </c>
      <c r="E175" s="108">
        <f>E176+E177</f>
        <v>39235566.369999997</v>
      </c>
      <c r="F175" s="108">
        <f>F176+F177</f>
        <v>40053958.559999995</v>
      </c>
      <c r="G175" s="108">
        <f>G176+G177</f>
        <v>40685690.890000001</v>
      </c>
      <c r="H175" s="94">
        <f t="shared" ref="H175:H192" si="44">G175</f>
        <v>40685690.890000001</v>
      </c>
      <c r="I175" s="94" t="str">
        <f t="shared" ref="I175:I192" si="45">IF(C175=0,"-",H175/C175)</f>
        <v>-</v>
      </c>
      <c r="J175" s="108">
        <f>J176+J177</f>
        <v>41854619.829999998</v>
      </c>
      <c r="K175" s="108">
        <f>K176+K177</f>
        <v>42445217.07</v>
      </c>
      <c r="L175" s="108">
        <f>L176+L177</f>
        <v>43554099.949999996</v>
      </c>
      <c r="M175" s="108">
        <f>M176+M177</f>
        <v>45408216.18</v>
      </c>
      <c r="N175" s="94">
        <f t="shared" ref="N175:N192" si="46">M175</f>
        <v>45408216.18</v>
      </c>
      <c r="O175" s="140" t="str">
        <f t="shared" si="40"/>
        <v>-</v>
      </c>
      <c r="P175" s="108">
        <f>P176+P177</f>
        <v>47158080.75</v>
      </c>
      <c r="Q175" s="108">
        <f>Q176+Q177</f>
        <v>49120288.93</v>
      </c>
      <c r="R175" s="108">
        <f>R176+R177</f>
        <v>50289559.82</v>
      </c>
      <c r="S175" s="123">
        <f>S176+S177</f>
        <v>51742590.25</v>
      </c>
      <c r="T175" s="94">
        <f t="shared" si="41"/>
        <v>51742590.25</v>
      </c>
      <c r="U175" s="94" t="str">
        <f t="shared" si="42"/>
        <v>-</v>
      </c>
      <c r="V175" s="97">
        <f t="shared" ref="V175:V191" si="47">T175</f>
        <v>51742590.25</v>
      </c>
      <c r="W175" s="101" t="str">
        <f t="shared" si="43"/>
        <v>-</v>
      </c>
      <c r="X175" s="99"/>
      <c r="Y175" s="99"/>
      <c r="Z175" s="99"/>
      <c r="AA175" s="99"/>
      <c r="AB175" s="99"/>
      <c r="AC175" s="99"/>
      <c r="AD175" s="99"/>
      <c r="AE175" s="100"/>
    </row>
    <row r="176" spans="1:31" x14ac:dyDescent="0.3">
      <c r="A176" s="102" t="s">
        <v>308</v>
      </c>
      <c r="B176" s="102" t="s">
        <v>309</v>
      </c>
      <c r="C176" s="108">
        <v>0</v>
      </c>
      <c r="D176" s="118">
        <f>Jan!H136</f>
        <v>30953371.940000001</v>
      </c>
      <c r="E176" s="118">
        <f>Fev!H134</f>
        <v>33027233.039999999</v>
      </c>
      <c r="F176" s="118">
        <f>Mar!H133</f>
        <v>33845625.229999997</v>
      </c>
      <c r="G176" s="118">
        <f>Abr!H132</f>
        <v>34477357.560000002</v>
      </c>
      <c r="H176" s="94">
        <f t="shared" si="44"/>
        <v>34477357.560000002</v>
      </c>
      <c r="I176" s="94" t="str">
        <f t="shared" si="45"/>
        <v>-</v>
      </c>
      <c r="J176" s="118">
        <f>Mai!H131</f>
        <v>35646286.5</v>
      </c>
      <c r="K176" s="118">
        <f>Jun!H129</f>
        <v>36236883.740000002</v>
      </c>
      <c r="L176" s="118">
        <f>Jul!H134</f>
        <v>37345766.619999997</v>
      </c>
      <c r="M176" s="118">
        <f>Ago!H130</f>
        <v>39199882.850000001</v>
      </c>
      <c r="N176" s="94">
        <f t="shared" si="46"/>
        <v>39199882.850000001</v>
      </c>
      <c r="O176" s="140" t="str">
        <f t="shared" si="40"/>
        <v>-</v>
      </c>
      <c r="P176" s="118">
        <f>Set!H135</f>
        <v>40949747.420000002</v>
      </c>
      <c r="Q176" s="118">
        <f>Out!H136</f>
        <v>42911955.600000001</v>
      </c>
      <c r="R176" s="118">
        <f>Nov!H140</f>
        <v>44081226.490000002</v>
      </c>
      <c r="S176" s="220">
        <f>Dez!H145</f>
        <v>45534256.880000003</v>
      </c>
      <c r="T176" s="94">
        <f t="shared" si="41"/>
        <v>45534256.880000003</v>
      </c>
      <c r="U176" s="94" t="str">
        <f t="shared" si="42"/>
        <v>-</v>
      </c>
      <c r="V176" s="97">
        <f t="shared" si="47"/>
        <v>45534256.880000003</v>
      </c>
      <c r="W176" s="101" t="str">
        <f t="shared" si="43"/>
        <v>-</v>
      </c>
      <c r="X176" s="99"/>
      <c r="Y176" s="99"/>
      <c r="Z176" s="99"/>
      <c r="AA176" s="99"/>
      <c r="AB176" s="99"/>
      <c r="AC176" s="99"/>
      <c r="AD176" s="99"/>
      <c r="AE176" s="100"/>
    </row>
    <row r="177" spans="1:31" x14ac:dyDescent="0.3">
      <c r="A177" s="102" t="s">
        <v>310</v>
      </c>
      <c r="B177" s="102" t="s">
        <v>311</v>
      </c>
      <c r="C177" s="108">
        <v>0</v>
      </c>
      <c r="D177" s="118">
        <f>D8</f>
        <v>6208333.3300000001</v>
      </c>
      <c r="E177" s="118">
        <f>E8</f>
        <v>6208333.3300000001</v>
      </c>
      <c r="F177" s="118">
        <f>F8</f>
        <v>6208333.3300000001</v>
      </c>
      <c r="G177" s="118">
        <f>G8</f>
        <v>6208333.3300000001</v>
      </c>
      <c r="H177" s="94">
        <f t="shared" si="44"/>
        <v>6208333.3300000001</v>
      </c>
      <c r="I177" s="94" t="str">
        <f t="shared" si="45"/>
        <v>-</v>
      </c>
      <c r="J177" s="118">
        <f>J8</f>
        <v>6208333.3300000001</v>
      </c>
      <c r="K177" s="118">
        <f>K8</f>
        <v>6208333.3300000001</v>
      </c>
      <c r="L177" s="118">
        <f>L8</f>
        <v>6208333.3300000001</v>
      </c>
      <c r="M177" s="118">
        <f>M8</f>
        <v>6208333.3300000001</v>
      </c>
      <c r="N177" s="94">
        <f t="shared" si="46"/>
        <v>6208333.3300000001</v>
      </c>
      <c r="O177" s="140" t="str">
        <f t="shared" si="40"/>
        <v>-</v>
      </c>
      <c r="P177" s="118">
        <f>P8</f>
        <v>6208333.3300000001</v>
      </c>
      <c r="Q177" s="118">
        <f>Q8</f>
        <v>6208333.3300000001</v>
      </c>
      <c r="R177" s="118">
        <f>R8</f>
        <v>6208333.3300000001</v>
      </c>
      <c r="S177" s="220">
        <f>S8</f>
        <v>6208333.3700000001</v>
      </c>
      <c r="T177" s="94">
        <f t="shared" si="41"/>
        <v>6208333.3700000001</v>
      </c>
      <c r="U177" s="94" t="str">
        <f t="shared" si="42"/>
        <v>-</v>
      </c>
      <c r="V177" s="97">
        <f t="shared" si="47"/>
        <v>6208333.3700000001</v>
      </c>
      <c r="W177" s="101" t="str">
        <f t="shared" si="43"/>
        <v>-</v>
      </c>
      <c r="X177" s="99"/>
      <c r="Y177" s="99"/>
      <c r="Z177" s="99"/>
      <c r="AA177" s="99"/>
      <c r="AB177" s="99"/>
      <c r="AC177" s="99"/>
      <c r="AD177" s="99"/>
      <c r="AE177" s="100"/>
    </row>
    <row r="178" spans="1:31" x14ac:dyDescent="0.3">
      <c r="A178" s="102" t="s">
        <v>312</v>
      </c>
      <c r="B178" s="102" t="s">
        <v>313</v>
      </c>
      <c r="C178" s="108">
        <v>0</v>
      </c>
      <c r="D178" s="103">
        <f>D36+D43+Jan!I142-Jan!J142</f>
        <v>313646.56</v>
      </c>
      <c r="E178" s="103">
        <f>E36+E43+Fev!I140-Fev!J140</f>
        <v>-661073.94999999995</v>
      </c>
      <c r="F178" s="103">
        <f>F36+F43-Mar!J142</f>
        <v>-563234.83000000007</v>
      </c>
      <c r="G178" s="103">
        <f>G36+G43-Abr!J138</f>
        <v>-87778.46</v>
      </c>
      <c r="H178" s="94">
        <f t="shared" si="44"/>
        <v>-87778.46</v>
      </c>
      <c r="I178" s="94" t="str">
        <f t="shared" si="45"/>
        <v>-</v>
      </c>
      <c r="J178" s="103">
        <f>J36+J43-Mai!J137</f>
        <v>155527.98000000004</v>
      </c>
      <c r="K178" s="103">
        <f>K36+K43-Jun!J138+Jun!I138</f>
        <v>312143.63</v>
      </c>
      <c r="L178" s="103">
        <f>L36+L43+Jul!I140</f>
        <v>496586.44999999995</v>
      </c>
      <c r="M178" s="103">
        <f>M36+M43+Ago!I139</f>
        <v>443268.11</v>
      </c>
      <c r="N178" s="94">
        <f t="shared" si="46"/>
        <v>443268.11</v>
      </c>
      <c r="O178" s="140" t="str">
        <f t="shared" si="40"/>
        <v>-</v>
      </c>
      <c r="P178" s="103">
        <f>P36+P43+Set!I144+P26</f>
        <v>994400.8899999999</v>
      </c>
      <c r="Q178" s="103">
        <f>Q36+Q43+Q26+Out!I142</f>
        <v>300811.12</v>
      </c>
      <c r="R178" s="129">
        <f>R43+R36-Nov!J146</f>
        <v>-68764.929999999993</v>
      </c>
      <c r="S178" s="129">
        <f>S43+S36+Dez!I152+S26-399.91</f>
        <v>70993.76999999999</v>
      </c>
      <c r="T178" s="94">
        <f t="shared" si="41"/>
        <v>70993.76999999999</v>
      </c>
      <c r="U178" s="94" t="str">
        <f t="shared" si="42"/>
        <v>-</v>
      </c>
      <c r="V178" s="97">
        <f t="shared" si="47"/>
        <v>70993.76999999999</v>
      </c>
      <c r="W178" s="101" t="str">
        <f t="shared" si="43"/>
        <v>-</v>
      </c>
      <c r="X178" s="99"/>
      <c r="Y178" s="99"/>
      <c r="Z178" s="99"/>
      <c r="AA178" s="99"/>
      <c r="AB178" s="99"/>
      <c r="AC178" s="99"/>
      <c r="AD178" s="99"/>
      <c r="AE178" s="100"/>
    </row>
    <row r="179" spans="1:31" ht="24" x14ac:dyDescent="0.3">
      <c r="A179" s="102" t="s">
        <v>314</v>
      </c>
      <c r="B179" s="102" t="s">
        <v>315</v>
      </c>
      <c r="C179" s="108">
        <v>0</v>
      </c>
      <c r="D179" s="118">
        <f>D42</f>
        <v>367464.02</v>
      </c>
      <c r="E179" s="118">
        <f>E42</f>
        <v>335864.22</v>
      </c>
      <c r="F179" s="118">
        <f>F42</f>
        <v>451568.53</v>
      </c>
      <c r="G179" s="118">
        <f>G42</f>
        <v>356378.86</v>
      </c>
      <c r="H179" s="94">
        <f t="shared" si="44"/>
        <v>356378.86</v>
      </c>
      <c r="I179" s="94" t="str">
        <f t="shared" si="45"/>
        <v>-</v>
      </c>
      <c r="J179" s="118">
        <f>J42</f>
        <v>454425.3</v>
      </c>
      <c r="K179" s="118">
        <f>K42</f>
        <v>444834.58</v>
      </c>
      <c r="L179" s="118">
        <f>L42</f>
        <v>454616.62</v>
      </c>
      <c r="M179" s="118">
        <f>M42</f>
        <v>505008.79</v>
      </c>
      <c r="N179" s="94">
        <f t="shared" si="46"/>
        <v>505008.79</v>
      </c>
      <c r="O179" s="140" t="str">
        <f t="shared" si="40"/>
        <v>-</v>
      </c>
      <c r="P179" s="118">
        <f>P42</f>
        <v>451975.54</v>
      </c>
      <c r="Q179" s="118">
        <f>Q42</f>
        <v>483478.39</v>
      </c>
      <c r="R179" s="118">
        <f>R42</f>
        <v>464504.25</v>
      </c>
      <c r="S179" s="220">
        <f>S42</f>
        <v>435307.75</v>
      </c>
      <c r="T179" s="94">
        <f t="shared" si="41"/>
        <v>435307.75</v>
      </c>
      <c r="U179" s="94" t="str">
        <f t="shared" si="42"/>
        <v>-</v>
      </c>
      <c r="V179" s="97">
        <f t="shared" si="47"/>
        <v>435307.75</v>
      </c>
      <c r="W179" s="101" t="str">
        <f t="shared" si="43"/>
        <v>-</v>
      </c>
      <c r="X179" s="99"/>
      <c r="Y179" s="99"/>
      <c r="Z179" s="99"/>
      <c r="AA179" s="99"/>
      <c r="AB179" s="99"/>
      <c r="AC179" s="99"/>
      <c r="AD179" s="99"/>
      <c r="AE179" s="100"/>
    </row>
    <row r="180" spans="1:31" x14ac:dyDescent="0.3">
      <c r="A180" s="102" t="s">
        <v>316</v>
      </c>
      <c r="B180" s="102" t="s">
        <v>317</v>
      </c>
      <c r="C180" s="108">
        <v>0</v>
      </c>
      <c r="D180" s="103">
        <f>D48+D146</f>
        <v>-4815582.8099999996</v>
      </c>
      <c r="E180" s="103">
        <f>E48+E146</f>
        <v>-5064731.4099999992</v>
      </c>
      <c r="F180" s="103">
        <f>F48+F146</f>
        <v>-5464934.7000000002</v>
      </c>
      <c r="G180" s="103">
        <f>G48+G146</f>
        <v>-5308004.79</v>
      </c>
      <c r="H180" s="94">
        <f t="shared" si="44"/>
        <v>-5308004.79</v>
      </c>
      <c r="I180" s="94" t="str">
        <f t="shared" si="45"/>
        <v>-</v>
      </c>
      <c r="J180" s="129">
        <f>J48+J146</f>
        <v>-6227689.3699999992</v>
      </c>
      <c r="K180" s="129">
        <f>K48+K146</f>
        <v>-5856428.6600000001</v>
      </c>
      <c r="L180" s="129">
        <f>L48+L146</f>
        <v>-5305420.1700000009</v>
      </c>
      <c r="M180" s="129">
        <f>M48+M146</f>
        <v>-5406745.6600000001</v>
      </c>
      <c r="N180" s="127">
        <f t="shared" si="46"/>
        <v>-5406745.6600000001</v>
      </c>
      <c r="O180" s="140" t="str">
        <f t="shared" si="40"/>
        <v>-</v>
      </c>
      <c r="P180" s="129">
        <f>P48+P146</f>
        <v>-5692501.5800000019</v>
      </c>
      <c r="Q180" s="129">
        <f>Q48+Q146</f>
        <v>-5823351.9499999993</v>
      </c>
      <c r="R180" s="129">
        <f>R48+R146</f>
        <v>-5151042.26</v>
      </c>
      <c r="S180" s="129">
        <f>S48+S146</f>
        <v>-8105309.6400000006</v>
      </c>
      <c r="T180" s="127">
        <f t="shared" si="41"/>
        <v>-8105309.6400000006</v>
      </c>
      <c r="U180" s="94" t="str">
        <f t="shared" si="42"/>
        <v>-</v>
      </c>
      <c r="V180" s="131">
        <f t="shared" si="47"/>
        <v>-8105309.6400000006</v>
      </c>
      <c r="W180" s="101" t="str">
        <f t="shared" si="43"/>
        <v>-</v>
      </c>
      <c r="X180" s="99"/>
      <c r="Y180" s="99"/>
      <c r="Z180" s="99"/>
      <c r="AA180" s="99"/>
      <c r="AB180" s="99"/>
      <c r="AC180" s="99"/>
      <c r="AD180" s="99"/>
      <c r="AE180" s="100"/>
    </row>
    <row r="181" spans="1:31" x14ac:dyDescent="0.3">
      <c r="A181" s="102" t="s">
        <v>318</v>
      </c>
      <c r="B181" s="102" t="s">
        <v>319</v>
      </c>
      <c r="C181" s="108">
        <v>0</v>
      </c>
      <c r="D181" s="97">
        <v>0</v>
      </c>
      <c r="E181" s="97">
        <v>0</v>
      </c>
      <c r="F181" s="97">
        <v>0</v>
      </c>
      <c r="G181" s="97">
        <v>0</v>
      </c>
      <c r="H181" s="94">
        <f t="shared" si="44"/>
        <v>0</v>
      </c>
      <c r="I181" s="94" t="str">
        <f t="shared" si="45"/>
        <v>-</v>
      </c>
      <c r="J181" s="97">
        <v>0</v>
      </c>
      <c r="K181" s="97">
        <v>0</v>
      </c>
      <c r="L181" s="97">
        <v>0</v>
      </c>
      <c r="M181" s="97">
        <v>0</v>
      </c>
      <c r="N181" s="94">
        <f t="shared" si="46"/>
        <v>0</v>
      </c>
      <c r="O181" s="140" t="str">
        <f t="shared" si="40"/>
        <v>-</v>
      </c>
      <c r="P181" s="97">
        <v>0</v>
      </c>
      <c r="Q181" s="97">
        <v>0</v>
      </c>
      <c r="R181" s="97">
        <v>0</v>
      </c>
      <c r="S181" s="131">
        <v>0</v>
      </c>
      <c r="T181" s="94">
        <f t="shared" si="41"/>
        <v>0</v>
      </c>
      <c r="U181" s="94" t="str">
        <f t="shared" si="42"/>
        <v>-</v>
      </c>
      <c r="V181" s="97">
        <f t="shared" si="47"/>
        <v>0</v>
      </c>
      <c r="W181" s="101" t="str">
        <f t="shared" si="43"/>
        <v>-</v>
      </c>
      <c r="X181" s="99"/>
      <c r="Y181" s="99"/>
      <c r="Z181" s="99"/>
      <c r="AA181" s="99"/>
      <c r="AB181" s="99"/>
      <c r="AC181" s="99"/>
      <c r="AD181" s="99"/>
      <c r="AE181" s="100"/>
    </row>
    <row r="182" spans="1:31" x14ac:dyDescent="0.3">
      <c r="A182" s="92" t="s">
        <v>320</v>
      </c>
      <c r="B182" s="92" t="s">
        <v>321</v>
      </c>
      <c r="C182" s="93">
        <v>0</v>
      </c>
      <c r="D182" s="101">
        <f>SUM(D183:D185)</f>
        <v>0</v>
      </c>
      <c r="E182" s="101">
        <f>SUM(E183:E185)</f>
        <v>0</v>
      </c>
      <c r="F182" s="101">
        <f>SUM(F183:F185)</f>
        <v>0</v>
      </c>
      <c r="G182" s="101">
        <f>SUM(G183:G185)</f>
        <v>0</v>
      </c>
      <c r="H182" s="94">
        <f t="shared" si="44"/>
        <v>0</v>
      </c>
      <c r="I182" s="94" t="str">
        <f t="shared" si="45"/>
        <v>-</v>
      </c>
      <c r="J182" s="101">
        <f>SUM(J183:J185)</f>
        <v>0</v>
      </c>
      <c r="K182" s="101">
        <f>SUM(K183:K185)</f>
        <v>0</v>
      </c>
      <c r="L182" s="101">
        <f>SUM(L183:L185)</f>
        <v>0</v>
      </c>
      <c r="M182" s="101">
        <f>SUM(M183:M185)</f>
        <v>0</v>
      </c>
      <c r="N182" s="94">
        <f t="shared" si="46"/>
        <v>0</v>
      </c>
      <c r="O182" s="140" t="str">
        <f t="shared" si="40"/>
        <v>-</v>
      </c>
      <c r="P182" s="101">
        <f>SUM(P183:P185)</f>
        <v>0</v>
      </c>
      <c r="Q182" s="101">
        <f>SUM(Q183:Q185)</f>
        <v>0</v>
      </c>
      <c r="R182" s="101">
        <f>SUM(R183:R185)</f>
        <v>0</v>
      </c>
      <c r="S182" s="215">
        <f>SUM(S183:S185)</f>
        <v>0</v>
      </c>
      <c r="T182" s="94">
        <f t="shared" si="41"/>
        <v>0</v>
      </c>
      <c r="U182" s="94" t="str">
        <f t="shared" si="42"/>
        <v>-</v>
      </c>
      <c r="V182" s="97">
        <f t="shared" si="47"/>
        <v>0</v>
      </c>
      <c r="W182" s="101" t="str">
        <f t="shared" si="43"/>
        <v>-</v>
      </c>
      <c r="X182" s="99"/>
      <c r="Y182" s="99"/>
      <c r="Z182" s="99"/>
      <c r="AA182" s="99"/>
      <c r="AB182" s="99"/>
      <c r="AC182" s="99"/>
      <c r="AD182" s="99"/>
      <c r="AE182" s="100"/>
    </row>
    <row r="183" spans="1:31" x14ac:dyDescent="0.3">
      <c r="A183" s="102" t="s">
        <v>322</v>
      </c>
      <c r="B183" s="102" t="s">
        <v>323</v>
      </c>
      <c r="C183" s="108">
        <v>0</v>
      </c>
      <c r="D183" s="97">
        <v>0</v>
      </c>
      <c r="E183" s="97">
        <v>0</v>
      </c>
      <c r="F183" s="97">
        <v>0</v>
      </c>
      <c r="G183" s="97">
        <v>0</v>
      </c>
      <c r="H183" s="94">
        <f t="shared" si="44"/>
        <v>0</v>
      </c>
      <c r="I183" s="94" t="str">
        <f t="shared" si="45"/>
        <v>-</v>
      </c>
      <c r="J183" s="97">
        <v>0</v>
      </c>
      <c r="K183" s="97">
        <v>0</v>
      </c>
      <c r="L183" s="97">
        <v>0</v>
      </c>
      <c r="M183" s="97">
        <v>0</v>
      </c>
      <c r="N183" s="94">
        <f t="shared" si="46"/>
        <v>0</v>
      </c>
      <c r="O183" s="140" t="str">
        <f t="shared" si="40"/>
        <v>-</v>
      </c>
      <c r="P183" s="97">
        <v>0</v>
      </c>
      <c r="Q183" s="97">
        <v>0</v>
      </c>
      <c r="R183" s="97">
        <v>0</v>
      </c>
      <c r="S183" s="131">
        <v>0</v>
      </c>
      <c r="T183" s="94">
        <f t="shared" si="41"/>
        <v>0</v>
      </c>
      <c r="U183" s="94" t="str">
        <f t="shared" si="42"/>
        <v>-</v>
      </c>
      <c r="V183" s="97">
        <f t="shared" si="47"/>
        <v>0</v>
      </c>
      <c r="W183" s="101" t="str">
        <f t="shared" si="43"/>
        <v>-</v>
      </c>
      <c r="X183" s="99"/>
      <c r="Y183" s="99"/>
      <c r="Z183" s="99"/>
      <c r="AA183" s="99"/>
      <c r="AB183" s="99"/>
      <c r="AC183" s="99"/>
      <c r="AD183" s="99"/>
      <c r="AE183" s="100"/>
    </row>
    <row r="184" spans="1:31" x14ac:dyDescent="0.3">
      <c r="A184" s="102" t="s">
        <v>324</v>
      </c>
      <c r="B184" s="102" t="s">
        <v>325</v>
      </c>
      <c r="C184" s="108">
        <v>0</v>
      </c>
      <c r="D184" s="97">
        <v>0</v>
      </c>
      <c r="E184" s="97">
        <v>0</v>
      </c>
      <c r="F184" s="97">
        <v>0</v>
      </c>
      <c r="G184" s="97">
        <v>0</v>
      </c>
      <c r="H184" s="94">
        <f t="shared" si="44"/>
        <v>0</v>
      </c>
      <c r="I184" s="94" t="str">
        <f t="shared" si="45"/>
        <v>-</v>
      </c>
      <c r="J184" s="97">
        <v>0</v>
      </c>
      <c r="K184" s="97">
        <v>0</v>
      </c>
      <c r="L184" s="97">
        <v>0</v>
      </c>
      <c r="M184" s="97">
        <v>0</v>
      </c>
      <c r="N184" s="94">
        <f t="shared" si="46"/>
        <v>0</v>
      </c>
      <c r="O184" s="140" t="str">
        <f t="shared" si="40"/>
        <v>-</v>
      </c>
      <c r="P184" s="97">
        <v>0</v>
      </c>
      <c r="Q184" s="97">
        <v>0</v>
      </c>
      <c r="R184" s="97">
        <v>0</v>
      </c>
      <c r="S184" s="131">
        <v>0</v>
      </c>
      <c r="T184" s="94">
        <f t="shared" si="41"/>
        <v>0</v>
      </c>
      <c r="U184" s="94" t="str">
        <f t="shared" si="42"/>
        <v>-</v>
      </c>
      <c r="V184" s="97">
        <f t="shared" si="47"/>
        <v>0</v>
      </c>
      <c r="W184" s="101" t="str">
        <f t="shared" si="43"/>
        <v>-</v>
      </c>
      <c r="X184" s="99"/>
      <c r="Y184" s="99"/>
      <c r="Z184" s="99"/>
      <c r="AA184" s="99"/>
      <c r="AB184" s="99"/>
      <c r="AC184" s="99"/>
      <c r="AD184" s="99"/>
      <c r="AE184" s="100"/>
    </row>
    <row r="185" spans="1:31" x14ac:dyDescent="0.3">
      <c r="A185" s="102" t="s">
        <v>326</v>
      </c>
      <c r="B185" s="102" t="s">
        <v>327</v>
      </c>
      <c r="C185" s="108">
        <v>0</v>
      </c>
      <c r="D185" s="97">
        <v>0</v>
      </c>
      <c r="E185" s="97">
        <v>0</v>
      </c>
      <c r="F185" s="97">
        <v>0</v>
      </c>
      <c r="G185" s="97">
        <v>0</v>
      </c>
      <c r="H185" s="94">
        <f t="shared" si="44"/>
        <v>0</v>
      </c>
      <c r="I185" s="94" t="str">
        <f t="shared" si="45"/>
        <v>-</v>
      </c>
      <c r="J185" s="97">
        <v>0</v>
      </c>
      <c r="K185" s="97">
        <v>0</v>
      </c>
      <c r="L185" s="97">
        <v>0</v>
      </c>
      <c r="M185" s="97">
        <v>0</v>
      </c>
      <c r="N185" s="94">
        <f t="shared" si="46"/>
        <v>0</v>
      </c>
      <c r="O185" s="140" t="str">
        <f t="shared" si="40"/>
        <v>-</v>
      </c>
      <c r="P185" s="97">
        <v>0</v>
      </c>
      <c r="Q185" s="97">
        <v>0</v>
      </c>
      <c r="R185" s="97">
        <v>0</v>
      </c>
      <c r="S185" s="131">
        <v>0</v>
      </c>
      <c r="T185" s="94">
        <f t="shared" si="41"/>
        <v>0</v>
      </c>
      <c r="U185" s="94" t="str">
        <f t="shared" si="42"/>
        <v>-</v>
      </c>
      <c r="V185" s="97">
        <f t="shared" si="47"/>
        <v>0</v>
      </c>
      <c r="W185" s="101" t="str">
        <f t="shared" si="43"/>
        <v>-</v>
      </c>
      <c r="X185" s="99"/>
      <c r="Y185" s="99"/>
      <c r="Z185" s="99"/>
      <c r="AA185" s="99"/>
      <c r="AB185" s="99"/>
      <c r="AC185" s="99"/>
      <c r="AD185" s="99"/>
      <c r="AE185" s="100"/>
    </row>
    <row r="186" spans="1:31" x14ac:dyDescent="0.3">
      <c r="A186" s="92" t="s">
        <v>328</v>
      </c>
      <c r="B186" s="92" t="s">
        <v>329</v>
      </c>
      <c r="C186" s="93">
        <v>0</v>
      </c>
      <c r="D186" s="101">
        <f>SUM(D187:D192)</f>
        <v>37646076.219999999</v>
      </c>
      <c r="E186" s="101">
        <f>SUM(E187:E192)</f>
        <v>40024409.489999995</v>
      </c>
      <c r="F186" s="101">
        <f>SUM(F187:F192)</f>
        <v>40521610.20000001</v>
      </c>
      <c r="G186" s="101">
        <f>SUM(G187:G192)</f>
        <v>41509201.07</v>
      </c>
      <c r="H186" s="94">
        <f t="shared" si="44"/>
        <v>41509201.07</v>
      </c>
      <c r="I186" s="94" t="str">
        <f t="shared" si="45"/>
        <v>-</v>
      </c>
      <c r="J186" s="101">
        <f>SUM(J187:J192)</f>
        <v>42604005.019999996</v>
      </c>
      <c r="K186" s="101">
        <f>SUM(K187:K192)</f>
        <v>43269164.030000001</v>
      </c>
      <c r="L186" s="101">
        <f>SUM(L187:L192)</f>
        <v>45106020.840000004</v>
      </c>
      <c r="M186" s="101">
        <f>SUM(M187:M192)</f>
        <v>47092093.75</v>
      </c>
      <c r="N186" s="94">
        <f t="shared" si="46"/>
        <v>47092093.75</v>
      </c>
      <c r="O186" s="140" t="str">
        <f t="shared" si="40"/>
        <v>-</v>
      </c>
      <c r="P186" s="101">
        <f>SUM(P187:P192)</f>
        <v>49488382.979999997</v>
      </c>
      <c r="Q186" s="101">
        <f>SUM(Q187:Q192)</f>
        <v>51235375.879999995</v>
      </c>
      <c r="R186" s="101">
        <f>SUM(R187:R192)</f>
        <v>51334383.939999998</v>
      </c>
      <c r="S186" s="215">
        <f>SUM(S187:S192)</f>
        <v>50027196.820000008</v>
      </c>
      <c r="T186" s="94">
        <f t="shared" si="41"/>
        <v>50027196.820000008</v>
      </c>
      <c r="U186" s="94" t="str">
        <f t="shared" si="42"/>
        <v>-</v>
      </c>
      <c r="V186" s="97">
        <f t="shared" si="47"/>
        <v>50027196.820000008</v>
      </c>
      <c r="W186" s="101" t="str">
        <f t="shared" si="43"/>
        <v>-</v>
      </c>
      <c r="X186" s="99"/>
      <c r="Y186" s="99"/>
      <c r="Z186" s="99"/>
      <c r="AA186" s="99"/>
      <c r="AB186" s="99"/>
      <c r="AC186" s="99"/>
      <c r="AD186" s="99"/>
      <c r="AE186" s="100"/>
    </row>
    <row r="187" spans="1:31" x14ac:dyDescent="0.3">
      <c r="A187" s="102" t="s">
        <v>330</v>
      </c>
      <c r="B187" s="102" t="s">
        <v>331</v>
      </c>
      <c r="C187" s="108">
        <v>0</v>
      </c>
      <c r="D187" s="97">
        <f>Jan!K11+Jan!K17</f>
        <v>31833063.129999999</v>
      </c>
      <c r="E187" s="97">
        <f>Fev!K11+Fev!K16</f>
        <v>34105031.709999993</v>
      </c>
      <c r="F187" s="97">
        <f>Mar!K12+Mar!K17</f>
        <v>34483436.5</v>
      </c>
      <c r="G187" s="97">
        <f>Abr!K11+Abr!K16</f>
        <v>35363390.280000001</v>
      </c>
      <c r="H187" s="94">
        <f t="shared" si="44"/>
        <v>35363390.280000001</v>
      </c>
      <c r="I187" s="94" t="str">
        <f t="shared" si="45"/>
        <v>-</v>
      </c>
      <c r="J187" s="97">
        <f>Mai!K11+Mai!K16</f>
        <v>36338681.68</v>
      </c>
      <c r="K187" s="97">
        <f>Jun!K11+Jun!K16</f>
        <v>36885596.039999999</v>
      </c>
      <c r="L187" s="97">
        <f>Jul!K12+Jul!K17</f>
        <v>38603430.530000001</v>
      </c>
      <c r="M187" s="97">
        <f>Ago!K12+Ago!K18</f>
        <v>40472122.489999995</v>
      </c>
      <c r="N187" s="94">
        <f t="shared" si="46"/>
        <v>40472122.489999995</v>
      </c>
      <c r="O187" s="140" t="str">
        <f t="shared" si="40"/>
        <v>-</v>
      </c>
      <c r="P187" s="97">
        <f>Set!K12+Set!K21</f>
        <v>42272910.149999999</v>
      </c>
      <c r="Q187" s="97">
        <f>Out!K12+Out!K18</f>
        <v>43897783.539999999</v>
      </c>
      <c r="R187" s="97">
        <f>+Nov!K12+Nov!K18</f>
        <v>43879303.560000002</v>
      </c>
      <c r="S187" s="131">
        <f>Dez!K12+Dez!K21</f>
        <v>42432653.93</v>
      </c>
      <c r="T187" s="94">
        <f t="shared" si="41"/>
        <v>42432653.93</v>
      </c>
      <c r="U187" s="94" t="str">
        <f t="shared" si="42"/>
        <v>-</v>
      </c>
      <c r="V187" s="97">
        <f t="shared" si="47"/>
        <v>42432653.93</v>
      </c>
      <c r="W187" s="101" t="str">
        <f t="shared" si="43"/>
        <v>-</v>
      </c>
      <c r="X187" s="99"/>
      <c r="Y187" s="99"/>
      <c r="Z187" s="99"/>
      <c r="AA187" s="99"/>
      <c r="AB187" s="99"/>
      <c r="AC187" s="99"/>
      <c r="AD187" s="99"/>
      <c r="AE187" s="100"/>
    </row>
    <row r="188" spans="1:31" x14ac:dyDescent="0.3">
      <c r="A188" s="102" t="s">
        <v>332</v>
      </c>
      <c r="B188" s="102" t="s">
        <v>333</v>
      </c>
      <c r="C188" s="108">
        <v>0</v>
      </c>
      <c r="D188" s="97">
        <f>Jan!K14+Jan!K20</f>
        <v>20618.71</v>
      </c>
      <c r="E188" s="97">
        <f>Fev!K19</f>
        <v>20766.830000000002</v>
      </c>
      <c r="F188" s="97">
        <f>Mar!K20</f>
        <v>21019.200000000001</v>
      </c>
      <c r="G188" s="97">
        <f>Abr!K19</f>
        <v>21174.43</v>
      </c>
      <c r="H188" s="94">
        <f t="shared" si="44"/>
        <v>21174.43</v>
      </c>
      <c r="I188" s="94" t="str">
        <f t="shared" si="45"/>
        <v>-</v>
      </c>
      <c r="J188" s="97">
        <f>Mai!K19</f>
        <v>21367.119999999999</v>
      </c>
      <c r="K188" s="97">
        <f>Jun!K19</f>
        <v>21553.06</v>
      </c>
      <c r="L188" s="97">
        <f>Jul!K20</f>
        <v>21740.59</v>
      </c>
      <c r="M188" s="97">
        <f>Ago!K15+Ago!K21</f>
        <v>21559.629999999997</v>
      </c>
      <c r="N188" s="94">
        <f t="shared" si="46"/>
        <v>21559.629999999997</v>
      </c>
      <c r="O188" s="140" t="str">
        <f t="shared" si="40"/>
        <v>-</v>
      </c>
      <c r="P188" s="97">
        <f>Set!K15+Set!K24</f>
        <v>21659.94</v>
      </c>
      <c r="Q188" s="97">
        <f>Out!K15+Out!K21</f>
        <v>21766.14</v>
      </c>
      <c r="R188" s="97">
        <f>Nov!K15+Nov!K21</f>
        <v>21859.05</v>
      </c>
      <c r="S188" s="131">
        <f>Dez!K15+Dez!K24</f>
        <v>21947.5</v>
      </c>
      <c r="T188" s="94">
        <f t="shared" si="41"/>
        <v>21947.5</v>
      </c>
      <c r="U188" s="94" t="str">
        <f t="shared" si="42"/>
        <v>-</v>
      </c>
      <c r="V188" s="97">
        <f t="shared" si="47"/>
        <v>21947.5</v>
      </c>
      <c r="W188" s="101" t="str">
        <f t="shared" si="43"/>
        <v>-</v>
      </c>
      <c r="X188" s="99"/>
      <c r="Y188" s="99"/>
      <c r="Z188" s="99"/>
      <c r="AA188" s="99"/>
      <c r="AB188" s="99"/>
      <c r="AC188" s="99"/>
      <c r="AD188" s="99"/>
      <c r="AE188" s="100"/>
    </row>
    <row r="189" spans="1:31" x14ac:dyDescent="0.3">
      <c r="A189" s="102" t="s">
        <v>334</v>
      </c>
      <c r="B189" s="102" t="s">
        <v>335</v>
      </c>
      <c r="C189" s="108">
        <v>0</v>
      </c>
      <c r="D189" s="97">
        <v>0</v>
      </c>
      <c r="E189" s="97">
        <v>0</v>
      </c>
      <c r="F189" s="97">
        <v>0</v>
      </c>
      <c r="G189" s="97">
        <v>0</v>
      </c>
      <c r="H189" s="94">
        <f t="shared" si="44"/>
        <v>0</v>
      </c>
      <c r="I189" s="94" t="str">
        <f t="shared" si="45"/>
        <v>-</v>
      </c>
      <c r="J189" s="97">
        <v>0</v>
      </c>
      <c r="K189" s="97">
        <v>0</v>
      </c>
      <c r="L189" s="97">
        <v>0</v>
      </c>
      <c r="M189" s="97">
        <v>0</v>
      </c>
      <c r="N189" s="94">
        <f t="shared" si="46"/>
        <v>0</v>
      </c>
      <c r="O189" s="140" t="str">
        <f t="shared" si="40"/>
        <v>-</v>
      </c>
      <c r="P189" s="97">
        <f>Set!K18+Set!K27</f>
        <v>479354.96</v>
      </c>
      <c r="Q189" s="97">
        <f>Out!K24</f>
        <v>483091.58</v>
      </c>
      <c r="R189" s="97">
        <f>Nov!K24</f>
        <v>485020.39</v>
      </c>
      <c r="S189" s="131">
        <f>Dez!K27</f>
        <v>509484.45</v>
      </c>
      <c r="T189" s="94">
        <f t="shared" si="41"/>
        <v>509484.45</v>
      </c>
      <c r="U189" s="94" t="str">
        <f t="shared" si="42"/>
        <v>-</v>
      </c>
      <c r="V189" s="97">
        <f t="shared" si="47"/>
        <v>509484.45</v>
      </c>
      <c r="W189" s="101" t="str">
        <f t="shared" si="43"/>
        <v>-</v>
      </c>
      <c r="X189" s="99"/>
      <c r="Y189" s="99"/>
      <c r="Z189" s="99"/>
      <c r="AA189" s="99"/>
      <c r="AB189" s="99"/>
      <c r="AC189" s="99"/>
      <c r="AD189" s="99"/>
      <c r="AE189" s="100"/>
    </row>
    <row r="190" spans="1:31" x14ac:dyDescent="0.3">
      <c r="A190" s="102" t="s">
        <v>336</v>
      </c>
      <c r="B190" s="102" t="s">
        <v>337</v>
      </c>
      <c r="C190" s="108">
        <v>0</v>
      </c>
      <c r="D190" s="97">
        <f>Jan!K12+Jan!K18</f>
        <v>4209971.67</v>
      </c>
      <c r="E190" s="97">
        <f>Fev!K12+Fev!K17</f>
        <v>4242178.92</v>
      </c>
      <c r="F190" s="97">
        <f>Mar!K13+Mar!K18</f>
        <v>4282611.7300000004</v>
      </c>
      <c r="G190" s="97">
        <f>Abr!K12+Abr!K17</f>
        <v>4314977.25</v>
      </c>
      <c r="H190" s="94">
        <f t="shared" si="44"/>
        <v>4314977.25</v>
      </c>
      <c r="I190" s="94" t="str">
        <f t="shared" si="45"/>
        <v>-</v>
      </c>
      <c r="J190" s="97">
        <f>Mai!K12+Mai!K17</f>
        <v>4355317.83</v>
      </c>
      <c r="K190" s="97">
        <f>Jun!K12+Jun!K17</f>
        <v>4394448.49</v>
      </c>
      <c r="L190" s="97">
        <f>Jul!K13+Jul!K18</f>
        <v>4433731</v>
      </c>
      <c r="M190" s="97">
        <f>Ago!K13+Ago!K19</f>
        <v>4475906.0600000005</v>
      </c>
      <c r="N190" s="94">
        <f t="shared" si="46"/>
        <v>4475906.0600000005</v>
      </c>
      <c r="O190" s="140" t="str">
        <f t="shared" si="40"/>
        <v>-</v>
      </c>
      <c r="P190" s="97">
        <f>Set!K13+Set!K22</f>
        <v>4512643.01</v>
      </c>
      <c r="Q190" s="97">
        <f>Out!K13+Out!K19</f>
        <v>4550587.84</v>
      </c>
      <c r="R190" s="97">
        <f>Nov!K13+Nov!K19</f>
        <v>4586533.47</v>
      </c>
      <c r="S190" s="131">
        <f>Dez!K13+Dez!K22</f>
        <v>4621770.2</v>
      </c>
      <c r="T190" s="94">
        <f t="shared" si="41"/>
        <v>4621770.2</v>
      </c>
      <c r="U190" s="94" t="str">
        <f t="shared" si="42"/>
        <v>-</v>
      </c>
      <c r="V190" s="97">
        <f t="shared" si="47"/>
        <v>4621770.2</v>
      </c>
      <c r="W190" s="101" t="str">
        <f t="shared" si="43"/>
        <v>-</v>
      </c>
      <c r="X190" s="99"/>
      <c r="Y190" s="99"/>
      <c r="Z190" s="99"/>
      <c r="AA190" s="99"/>
      <c r="AB190" s="99"/>
      <c r="AC190" s="99"/>
      <c r="AD190" s="99"/>
      <c r="AE190" s="100"/>
    </row>
    <row r="191" spans="1:31" x14ac:dyDescent="0.3">
      <c r="A191" s="102" t="s">
        <v>338</v>
      </c>
      <c r="B191" s="102" t="s">
        <v>339</v>
      </c>
      <c r="C191" s="108">
        <v>0</v>
      </c>
      <c r="D191" s="97">
        <f>Jan!K13+Jan!K19</f>
        <v>1582422.71</v>
      </c>
      <c r="E191" s="97">
        <f>Fev!K13+Fev!K18</f>
        <v>1656432.03</v>
      </c>
      <c r="F191" s="97">
        <f>Mar!K14+Mar!K19</f>
        <v>1734542.77</v>
      </c>
      <c r="G191" s="97">
        <f>Abr!K13+Abr!K18</f>
        <v>1809659.11</v>
      </c>
      <c r="H191" s="94">
        <f t="shared" si="44"/>
        <v>1809659.11</v>
      </c>
      <c r="I191" s="94" t="str">
        <f t="shared" si="45"/>
        <v>-</v>
      </c>
      <c r="J191" s="97">
        <f>Mai!K13+Mai!K18</f>
        <v>1888638.3900000001</v>
      </c>
      <c r="K191" s="97">
        <f>Jun!K13+Jun!K18</f>
        <v>1967566.44</v>
      </c>
      <c r="L191" s="97">
        <f>Jul!K14+Jul!K19</f>
        <v>2047118.72</v>
      </c>
      <c r="M191" s="97">
        <f>Ago!K14+Ago!K20</f>
        <v>2122505.5700000003</v>
      </c>
      <c r="N191" s="94">
        <f t="shared" si="46"/>
        <v>2122505.5700000003</v>
      </c>
      <c r="O191" s="140" t="str">
        <f t="shared" si="40"/>
        <v>-</v>
      </c>
      <c r="P191" s="97">
        <f>Set!K14+Set!K23</f>
        <v>2201814.9200000004</v>
      </c>
      <c r="Q191" s="97">
        <f>Out!K14+Out!K20</f>
        <v>2282146.7799999998</v>
      </c>
      <c r="R191" s="97">
        <f>Nov!K14+Nov!K20</f>
        <v>2361667.4699999997</v>
      </c>
      <c r="S191" s="131">
        <f>Dez!K14+Dez!K23</f>
        <v>2441340.7399999998</v>
      </c>
      <c r="T191" s="94">
        <f t="shared" si="41"/>
        <v>2441340.7399999998</v>
      </c>
      <c r="U191" s="94" t="str">
        <f t="shared" si="42"/>
        <v>-</v>
      </c>
      <c r="V191" s="97">
        <f t="shared" si="47"/>
        <v>2441340.7399999998</v>
      </c>
      <c r="W191" s="101" t="str">
        <f t="shared" si="43"/>
        <v>-</v>
      </c>
      <c r="X191" s="99"/>
      <c r="Y191" s="99"/>
      <c r="Z191" s="99"/>
      <c r="AA191" s="99"/>
      <c r="AB191" s="99"/>
      <c r="AC191" s="99"/>
      <c r="AD191" s="99"/>
      <c r="AE191" s="100"/>
    </row>
    <row r="192" spans="1:31" x14ac:dyDescent="0.3">
      <c r="A192" s="102" t="s">
        <v>340</v>
      </c>
      <c r="B192" s="102" t="s">
        <v>341</v>
      </c>
      <c r="C192" s="108">
        <v>0</v>
      </c>
      <c r="D192" s="97">
        <v>0</v>
      </c>
      <c r="E192" s="97">
        <v>0</v>
      </c>
      <c r="F192" s="97">
        <v>0</v>
      </c>
      <c r="G192" s="97">
        <v>0</v>
      </c>
      <c r="H192" s="94">
        <f t="shared" si="44"/>
        <v>0</v>
      </c>
      <c r="I192" s="94" t="str">
        <f t="shared" si="45"/>
        <v>-</v>
      </c>
      <c r="J192" s="97">
        <v>0</v>
      </c>
      <c r="K192" s="97">
        <v>0</v>
      </c>
      <c r="L192" s="97">
        <v>0</v>
      </c>
      <c r="M192" s="97">
        <v>0</v>
      </c>
      <c r="N192" s="94">
        <f t="shared" si="46"/>
        <v>0</v>
      </c>
      <c r="O192" s="140" t="str">
        <f t="shared" si="40"/>
        <v>-</v>
      </c>
      <c r="P192" s="97">
        <v>0</v>
      </c>
      <c r="Q192" s="97">
        <v>0</v>
      </c>
      <c r="R192" s="97">
        <v>0</v>
      </c>
      <c r="S192" s="131">
        <v>0</v>
      </c>
      <c r="U192" s="94" t="str">
        <f>IF(C192=0,"-",T193/C192)</f>
        <v>-</v>
      </c>
      <c r="V192" s="97">
        <f>T193</f>
        <v>0</v>
      </c>
      <c r="W192" s="101" t="str">
        <f t="shared" si="43"/>
        <v>-</v>
      </c>
      <c r="X192" s="99"/>
      <c r="Y192" s="99"/>
      <c r="Z192" s="99"/>
      <c r="AA192" s="99"/>
      <c r="AB192" s="99"/>
      <c r="AC192" s="99"/>
      <c r="AD192" s="99"/>
      <c r="AE192" s="100"/>
    </row>
    <row r="193" spans="4:23" x14ac:dyDescent="0.3">
      <c r="D193" s="79"/>
      <c r="E193" s="79"/>
      <c r="F193" s="79"/>
      <c r="G193" s="79"/>
      <c r="I193" s="79"/>
      <c r="J193" s="79"/>
      <c r="K193" s="79"/>
      <c r="L193" s="79"/>
      <c r="M193" s="79"/>
      <c r="O193" s="116"/>
      <c r="P193" s="79"/>
      <c r="Q193" s="79"/>
      <c r="R193" s="79"/>
      <c r="S193" s="79"/>
      <c r="T193" s="94">
        <f>S192</f>
        <v>0</v>
      </c>
      <c r="U193" s="120"/>
      <c r="W193" s="116"/>
    </row>
    <row r="194" spans="4:23" x14ac:dyDescent="0.3">
      <c r="D194" s="121">
        <f>D174-Jan!K136</f>
        <v>0</v>
      </c>
      <c r="E194" s="121">
        <f>E174-Fev!K131</f>
        <v>0</v>
      </c>
      <c r="F194" s="121">
        <f>F174-Mar!K133</f>
        <v>0</v>
      </c>
      <c r="G194" s="121">
        <f>G174-Abr!K129</f>
        <v>0</v>
      </c>
      <c r="I194" s="79"/>
      <c r="J194" s="121">
        <f>J174-Mai!K128</f>
        <v>0</v>
      </c>
      <c r="K194" s="121">
        <f>K174-Jun!K129</f>
        <v>0</v>
      </c>
      <c r="L194" s="121">
        <f>L174-Jul!K131</f>
        <v>0</v>
      </c>
      <c r="M194" s="121">
        <f>M174-Ago!K133</f>
        <v>0</v>
      </c>
      <c r="O194" s="116"/>
      <c r="P194" s="121">
        <f>P174-Set!K135</f>
        <v>0</v>
      </c>
      <c r="Q194" s="121">
        <f>Q174-Out!K133</f>
        <v>0</v>
      </c>
      <c r="R194" s="121">
        <f>R174-Nov!K140</f>
        <v>0</v>
      </c>
      <c r="S194" s="121">
        <f>S174-Dez!K142</f>
        <v>0</v>
      </c>
      <c r="U194" s="120"/>
      <c r="W194" s="116"/>
    </row>
    <row r="197" spans="4:23" x14ac:dyDescent="0.3">
      <c r="I197" s="79"/>
    </row>
    <row r="198" spans="4:23" x14ac:dyDescent="0.3">
      <c r="I198" s="79"/>
    </row>
    <row r="199" spans="4:23" x14ac:dyDescent="0.3">
      <c r="O199" s="141"/>
    </row>
    <row r="200" spans="4:23" x14ac:dyDescent="0.3">
      <c r="I200" s="79"/>
    </row>
    <row r="201" spans="4:23" x14ac:dyDescent="0.3">
      <c r="I201" s="79"/>
    </row>
  </sheetData>
  <mergeCells count="3">
    <mergeCell ref="A1:W1"/>
    <mergeCell ref="A2:W2"/>
    <mergeCell ref="A3:W3"/>
  </mergeCells>
  <pageMargins left="0.51181102362204722" right="0.51181102362204722" top="0.78740157480314965" bottom="0.78740157480314965" header="0.31496062992125984" footer="0.31496062992125984"/>
  <pageSetup paperSize="9" scale="87" fitToHeight="5" orientation="landscape" horizontalDpi="4294967295" verticalDpi="4294967295" r:id="rId1"/>
  <rowBreaks count="1" manualBreakCount="1">
    <brk id="152" max="22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438"/>
  <sheetViews>
    <sheetView topLeftCell="A123" workbookViewId="0">
      <selection activeCell="L464" sqref="L464"/>
    </sheetView>
  </sheetViews>
  <sheetFormatPr defaultRowHeight="14.4" x14ac:dyDescent="0.3"/>
  <cols>
    <col min="1" max="1" width="17.5546875" style="6" customWidth="1"/>
    <col min="2" max="6" width="1.6640625" style="6" customWidth="1"/>
    <col min="7" max="7" width="51.33203125" style="6" bestFit="1" customWidth="1"/>
    <col min="8" max="8" width="15" style="26" bestFit="1" customWidth="1"/>
    <col min="9" max="11" width="14.33203125" style="26" bestFit="1" customWidth="1"/>
    <col min="12" max="12" width="13.33203125" style="6" bestFit="1" customWidth="1"/>
    <col min="13" max="257" width="17.5546875" style="6" customWidth="1"/>
    <col min="258" max="262" width="1.6640625" style="6" customWidth="1"/>
    <col min="263" max="263" width="51.33203125" style="6" bestFit="1" customWidth="1"/>
    <col min="264" max="264" width="15" style="6" bestFit="1" customWidth="1"/>
    <col min="265" max="267" width="14.33203125" style="6" bestFit="1" customWidth="1"/>
    <col min="268" max="268" width="13.33203125" style="6" bestFit="1" customWidth="1"/>
    <col min="269" max="513" width="17.5546875" style="6" customWidth="1"/>
    <col min="514" max="518" width="1.6640625" style="6" customWidth="1"/>
    <col min="519" max="519" width="51.33203125" style="6" bestFit="1" customWidth="1"/>
    <col min="520" max="520" width="15" style="6" bestFit="1" customWidth="1"/>
    <col min="521" max="523" width="14.33203125" style="6" bestFit="1" customWidth="1"/>
    <col min="524" max="524" width="13.33203125" style="6" bestFit="1" customWidth="1"/>
    <col min="525" max="769" width="17.5546875" style="6" customWidth="1"/>
    <col min="770" max="774" width="1.6640625" style="6" customWidth="1"/>
    <col min="775" max="775" width="51.33203125" style="6" bestFit="1" customWidth="1"/>
    <col min="776" max="776" width="15" style="6" bestFit="1" customWidth="1"/>
    <col min="777" max="779" width="14.33203125" style="6" bestFit="1" customWidth="1"/>
    <col min="780" max="780" width="13.33203125" style="6" bestFit="1" customWidth="1"/>
    <col min="781" max="1025" width="17.5546875" style="6" customWidth="1"/>
    <col min="1026" max="1030" width="1.6640625" style="6" customWidth="1"/>
    <col min="1031" max="1031" width="51.33203125" style="6" bestFit="1" customWidth="1"/>
    <col min="1032" max="1032" width="15" style="6" bestFit="1" customWidth="1"/>
    <col min="1033" max="1035" width="14.33203125" style="6" bestFit="1" customWidth="1"/>
    <col min="1036" max="1036" width="13.33203125" style="6" bestFit="1" customWidth="1"/>
    <col min="1037" max="1281" width="17.5546875" style="6" customWidth="1"/>
    <col min="1282" max="1286" width="1.6640625" style="6" customWidth="1"/>
    <col min="1287" max="1287" width="51.33203125" style="6" bestFit="1" customWidth="1"/>
    <col min="1288" max="1288" width="15" style="6" bestFit="1" customWidth="1"/>
    <col min="1289" max="1291" width="14.33203125" style="6" bestFit="1" customWidth="1"/>
    <col min="1292" max="1292" width="13.33203125" style="6" bestFit="1" customWidth="1"/>
    <col min="1293" max="1537" width="17.5546875" style="6" customWidth="1"/>
    <col min="1538" max="1542" width="1.6640625" style="6" customWidth="1"/>
    <col min="1543" max="1543" width="51.33203125" style="6" bestFit="1" customWidth="1"/>
    <col min="1544" max="1544" width="15" style="6" bestFit="1" customWidth="1"/>
    <col min="1545" max="1547" width="14.33203125" style="6" bestFit="1" customWidth="1"/>
    <col min="1548" max="1548" width="13.33203125" style="6" bestFit="1" customWidth="1"/>
    <col min="1549" max="1793" width="17.5546875" style="6" customWidth="1"/>
    <col min="1794" max="1798" width="1.6640625" style="6" customWidth="1"/>
    <col min="1799" max="1799" width="51.33203125" style="6" bestFit="1" customWidth="1"/>
    <col min="1800" max="1800" width="15" style="6" bestFit="1" customWidth="1"/>
    <col min="1801" max="1803" width="14.33203125" style="6" bestFit="1" customWidth="1"/>
    <col min="1804" max="1804" width="13.33203125" style="6" bestFit="1" customWidth="1"/>
    <col min="1805" max="2049" width="17.5546875" style="6" customWidth="1"/>
    <col min="2050" max="2054" width="1.6640625" style="6" customWidth="1"/>
    <col min="2055" max="2055" width="51.33203125" style="6" bestFit="1" customWidth="1"/>
    <col min="2056" max="2056" width="15" style="6" bestFit="1" customWidth="1"/>
    <col min="2057" max="2059" width="14.33203125" style="6" bestFit="1" customWidth="1"/>
    <col min="2060" max="2060" width="13.33203125" style="6" bestFit="1" customWidth="1"/>
    <col min="2061" max="2305" width="17.5546875" style="6" customWidth="1"/>
    <col min="2306" max="2310" width="1.6640625" style="6" customWidth="1"/>
    <col min="2311" max="2311" width="51.33203125" style="6" bestFit="1" customWidth="1"/>
    <col min="2312" max="2312" width="15" style="6" bestFit="1" customWidth="1"/>
    <col min="2313" max="2315" width="14.33203125" style="6" bestFit="1" customWidth="1"/>
    <col min="2316" max="2316" width="13.33203125" style="6" bestFit="1" customWidth="1"/>
    <col min="2317" max="2561" width="17.5546875" style="6" customWidth="1"/>
    <col min="2562" max="2566" width="1.6640625" style="6" customWidth="1"/>
    <col min="2567" max="2567" width="51.33203125" style="6" bestFit="1" customWidth="1"/>
    <col min="2568" max="2568" width="15" style="6" bestFit="1" customWidth="1"/>
    <col min="2569" max="2571" width="14.33203125" style="6" bestFit="1" customWidth="1"/>
    <col min="2572" max="2572" width="13.33203125" style="6" bestFit="1" customWidth="1"/>
    <col min="2573" max="2817" width="17.5546875" style="6" customWidth="1"/>
    <col min="2818" max="2822" width="1.6640625" style="6" customWidth="1"/>
    <col min="2823" max="2823" width="51.33203125" style="6" bestFit="1" customWidth="1"/>
    <col min="2824" max="2824" width="15" style="6" bestFit="1" customWidth="1"/>
    <col min="2825" max="2827" width="14.33203125" style="6" bestFit="1" customWidth="1"/>
    <col min="2828" max="2828" width="13.33203125" style="6" bestFit="1" customWidth="1"/>
    <col min="2829" max="3073" width="17.5546875" style="6" customWidth="1"/>
    <col min="3074" max="3078" width="1.6640625" style="6" customWidth="1"/>
    <col min="3079" max="3079" width="51.33203125" style="6" bestFit="1" customWidth="1"/>
    <col min="3080" max="3080" width="15" style="6" bestFit="1" customWidth="1"/>
    <col min="3081" max="3083" width="14.33203125" style="6" bestFit="1" customWidth="1"/>
    <col min="3084" max="3084" width="13.33203125" style="6" bestFit="1" customWidth="1"/>
    <col min="3085" max="3329" width="17.5546875" style="6" customWidth="1"/>
    <col min="3330" max="3334" width="1.6640625" style="6" customWidth="1"/>
    <col min="3335" max="3335" width="51.33203125" style="6" bestFit="1" customWidth="1"/>
    <col min="3336" max="3336" width="15" style="6" bestFit="1" customWidth="1"/>
    <col min="3337" max="3339" width="14.33203125" style="6" bestFit="1" customWidth="1"/>
    <col min="3340" max="3340" width="13.33203125" style="6" bestFit="1" customWidth="1"/>
    <col min="3341" max="3585" width="17.5546875" style="6" customWidth="1"/>
    <col min="3586" max="3590" width="1.6640625" style="6" customWidth="1"/>
    <col min="3591" max="3591" width="51.33203125" style="6" bestFit="1" customWidth="1"/>
    <col min="3592" max="3592" width="15" style="6" bestFit="1" customWidth="1"/>
    <col min="3593" max="3595" width="14.33203125" style="6" bestFit="1" customWidth="1"/>
    <col min="3596" max="3596" width="13.33203125" style="6" bestFit="1" customWidth="1"/>
    <col min="3597" max="3841" width="17.5546875" style="6" customWidth="1"/>
    <col min="3842" max="3846" width="1.6640625" style="6" customWidth="1"/>
    <col min="3847" max="3847" width="51.33203125" style="6" bestFit="1" customWidth="1"/>
    <col min="3848" max="3848" width="15" style="6" bestFit="1" customWidth="1"/>
    <col min="3849" max="3851" width="14.33203125" style="6" bestFit="1" customWidth="1"/>
    <col min="3852" max="3852" width="13.33203125" style="6" bestFit="1" customWidth="1"/>
    <col min="3853" max="4097" width="17.5546875" style="6" customWidth="1"/>
    <col min="4098" max="4102" width="1.6640625" style="6" customWidth="1"/>
    <col min="4103" max="4103" width="51.33203125" style="6" bestFit="1" customWidth="1"/>
    <col min="4104" max="4104" width="15" style="6" bestFit="1" customWidth="1"/>
    <col min="4105" max="4107" width="14.33203125" style="6" bestFit="1" customWidth="1"/>
    <col min="4108" max="4108" width="13.33203125" style="6" bestFit="1" customWidth="1"/>
    <col min="4109" max="4353" width="17.5546875" style="6" customWidth="1"/>
    <col min="4354" max="4358" width="1.6640625" style="6" customWidth="1"/>
    <col min="4359" max="4359" width="51.33203125" style="6" bestFit="1" customWidth="1"/>
    <col min="4360" max="4360" width="15" style="6" bestFit="1" customWidth="1"/>
    <col min="4361" max="4363" width="14.33203125" style="6" bestFit="1" customWidth="1"/>
    <col min="4364" max="4364" width="13.33203125" style="6" bestFit="1" customWidth="1"/>
    <col min="4365" max="4609" width="17.5546875" style="6" customWidth="1"/>
    <col min="4610" max="4614" width="1.6640625" style="6" customWidth="1"/>
    <col min="4615" max="4615" width="51.33203125" style="6" bestFit="1" customWidth="1"/>
    <col min="4616" max="4616" width="15" style="6" bestFit="1" customWidth="1"/>
    <col min="4617" max="4619" width="14.33203125" style="6" bestFit="1" customWidth="1"/>
    <col min="4620" max="4620" width="13.33203125" style="6" bestFit="1" customWidth="1"/>
    <col min="4621" max="4865" width="17.5546875" style="6" customWidth="1"/>
    <col min="4866" max="4870" width="1.6640625" style="6" customWidth="1"/>
    <col min="4871" max="4871" width="51.33203125" style="6" bestFit="1" customWidth="1"/>
    <col min="4872" max="4872" width="15" style="6" bestFit="1" customWidth="1"/>
    <col min="4873" max="4875" width="14.33203125" style="6" bestFit="1" customWidth="1"/>
    <col min="4876" max="4876" width="13.33203125" style="6" bestFit="1" customWidth="1"/>
    <col min="4877" max="5121" width="17.5546875" style="6" customWidth="1"/>
    <col min="5122" max="5126" width="1.6640625" style="6" customWidth="1"/>
    <col min="5127" max="5127" width="51.33203125" style="6" bestFit="1" customWidth="1"/>
    <col min="5128" max="5128" width="15" style="6" bestFit="1" customWidth="1"/>
    <col min="5129" max="5131" width="14.33203125" style="6" bestFit="1" customWidth="1"/>
    <col min="5132" max="5132" width="13.33203125" style="6" bestFit="1" customWidth="1"/>
    <col min="5133" max="5377" width="17.5546875" style="6" customWidth="1"/>
    <col min="5378" max="5382" width="1.6640625" style="6" customWidth="1"/>
    <col min="5383" max="5383" width="51.33203125" style="6" bestFit="1" customWidth="1"/>
    <col min="5384" max="5384" width="15" style="6" bestFit="1" customWidth="1"/>
    <col min="5385" max="5387" width="14.33203125" style="6" bestFit="1" customWidth="1"/>
    <col min="5388" max="5388" width="13.33203125" style="6" bestFit="1" customWidth="1"/>
    <col min="5389" max="5633" width="17.5546875" style="6" customWidth="1"/>
    <col min="5634" max="5638" width="1.6640625" style="6" customWidth="1"/>
    <col min="5639" max="5639" width="51.33203125" style="6" bestFit="1" customWidth="1"/>
    <col min="5640" max="5640" width="15" style="6" bestFit="1" customWidth="1"/>
    <col min="5641" max="5643" width="14.33203125" style="6" bestFit="1" customWidth="1"/>
    <col min="5644" max="5644" width="13.33203125" style="6" bestFit="1" customWidth="1"/>
    <col min="5645" max="5889" width="17.5546875" style="6" customWidth="1"/>
    <col min="5890" max="5894" width="1.6640625" style="6" customWidth="1"/>
    <col min="5895" max="5895" width="51.33203125" style="6" bestFit="1" customWidth="1"/>
    <col min="5896" max="5896" width="15" style="6" bestFit="1" customWidth="1"/>
    <col min="5897" max="5899" width="14.33203125" style="6" bestFit="1" customWidth="1"/>
    <col min="5900" max="5900" width="13.33203125" style="6" bestFit="1" customWidth="1"/>
    <col min="5901" max="6145" width="17.5546875" style="6" customWidth="1"/>
    <col min="6146" max="6150" width="1.6640625" style="6" customWidth="1"/>
    <col min="6151" max="6151" width="51.33203125" style="6" bestFit="1" customWidth="1"/>
    <col min="6152" max="6152" width="15" style="6" bestFit="1" customWidth="1"/>
    <col min="6153" max="6155" width="14.33203125" style="6" bestFit="1" customWidth="1"/>
    <col min="6156" max="6156" width="13.33203125" style="6" bestFit="1" customWidth="1"/>
    <col min="6157" max="6401" width="17.5546875" style="6" customWidth="1"/>
    <col min="6402" max="6406" width="1.6640625" style="6" customWidth="1"/>
    <col min="6407" max="6407" width="51.33203125" style="6" bestFit="1" customWidth="1"/>
    <col min="6408" max="6408" width="15" style="6" bestFit="1" customWidth="1"/>
    <col min="6409" max="6411" width="14.33203125" style="6" bestFit="1" customWidth="1"/>
    <col min="6412" max="6412" width="13.33203125" style="6" bestFit="1" customWidth="1"/>
    <col min="6413" max="6657" width="17.5546875" style="6" customWidth="1"/>
    <col min="6658" max="6662" width="1.6640625" style="6" customWidth="1"/>
    <col min="6663" max="6663" width="51.33203125" style="6" bestFit="1" customWidth="1"/>
    <col min="6664" max="6664" width="15" style="6" bestFit="1" customWidth="1"/>
    <col min="6665" max="6667" width="14.33203125" style="6" bestFit="1" customWidth="1"/>
    <col min="6668" max="6668" width="13.33203125" style="6" bestFit="1" customWidth="1"/>
    <col min="6669" max="6913" width="17.5546875" style="6" customWidth="1"/>
    <col min="6914" max="6918" width="1.6640625" style="6" customWidth="1"/>
    <col min="6919" max="6919" width="51.33203125" style="6" bestFit="1" customWidth="1"/>
    <col min="6920" max="6920" width="15" style="6" bestFit="1" customWidth="1"/>
    <col min="6921" max="6923" width="14.33203125" style="6" bestFit="1" customWidth="1"/>
    <col min="6924" max="6924" width="13.33203125" style="6" bestFit="1" customWidth="1"/>
    <col min="6925" max="7169" width="17.5546875" style="6" customWidth="1"/>
    <col min="7170" max="7174" width="1.6640625" style="6" customWidth="1"/>
    <col min="7175" max="7175" width="51.33203125" style="6" bestFit="1" customWidth="1"/>
    <col min="7176" max="7176" width="15" style="6" bestFit="1" customWidth="1"/>
    <col min="7177" max="7179" width="14.33203125" style="6" bestFit="1" customWidth="1"/>
    <col min="7180" max="7180" width="13.33203125" style="6" bestFit="1" customWidth="1"/>
    <col min="7181" max="7425" width="17.5546875" style="6" customWidth="1"/>
    <col min="7426" max="7430" width="1.6640625" style="6" customWidth="1"/>
    <col min="7431" max="7431" width="51.33203125" style="6" bestFit="1" customWidth="1"/>
    <col min="7432" max="7432" width="15" style="6" bestFit="1" customWidth="1"/>
    <col min="7433" max="7435" width="14.33203125" style="6" bestFit="1" customWidth="1"/>
    <col min="7436" max="7436" width="13.33203125" style="6" bestFit="1" customWidth="1"/>
    <col min="7437" max="7681" width="17.5546875" style="6" customWidth="1"/>
    <col min="7682" max="7686" width="1.6640625" style="6" customWidth="1"/>
    <col min="7687" max="7687" width="51.33203125" style="6" bestFit="1" customWidth="1"/>
    <col min="7688" max="7688" width="15" style="6" bestFit="1" customWidth="1"/>
    <col min="7689" max="7691" width="14.33203125" style="6" bestFit="1" customWidth="1"/>
    <col min="7692" max="7692" width="13.33203125" style="6" bestFit="1" customWidth="1"/>
    <col min="7693" max="7937" width="17.5546875" style="6" customWidth="1"/>
    <col min="7938" max="7942" width="1.6640625" style="6" customWidth="1"/>
    <col min="7943" max="7943" width="51.33203125" style="6" bestFit="1" customWidth="1"/>
    <col min="7944" max="7944" width="15" style="6" bestFit="1" customWidth="1"/>
    <col min="7945" max="7947" width="14.33203125" style="6" bestFit="1" customWidth="1"/>
    <col min="7948" max="7948" width="13.33203125" style="6" bestFit="1" customWidth="1"/>
    <col min="7949" max="8193" width="17.5546875" style="6" customWidth="1"/>
    <col min="8194" max="8198" width="1.6640625" style="6" customWidth="1"/>
    <col min="8199" max="8199" width="51.33203125" style="6" bestFit="1" customWidth="1"/>
    <col min="8200" max="8200" width="15" style="6" bestFit="1" customWidth="1"/>
    <col min="8201" max="8203" width="14.33203125" style="6" bestFit="1" customWidth="1"/>
    <col min="8204" max="8204" width="13.33203125" style="6" bestFit="1" customWidth="1"/>
    <col min="8205" max="8449" width="17.5546875" style="6" customWidth="1"/>
    <col min="8450" max="8454" width="1.6640625" style="6" customWidth="1"/>
    <col min="8455" max="8455" width="51.33203125" style="6" bestFit="1" customWidth="1"/>
    <col min="8456" max="8456" width="15" style="6" bestFit="1" customWidth="1"/>
    <col min="8457" max="8459" width="14.33203125" style="6" bestFit="1" customWidth="1"/>
    <col min="8460" max="8460" width="13.33203125" style="6" bestFit="1" customWidth="1"/>
    <col min="8461" max="8705" width="17.5546875" style="6" customWidth="1"/>
    <col min="8706" max="8710" width="1.6640625" style="6" customWidth="1"/>
    <col min="8711" max="8711" width="51.33203125" style="6" bestFit="1" customWidth="1"/>
    <col min="8712" max="8712" width="15" style="6" bestFit="1" customWidth="1"/>
    <col min="8713" max="8715" width="14.33203125" style="6" bestFit="1" customWidth="1"/>
    <col min="8716" max="8716" width="13.33203125" style="6" bestFit="1" customWidth="1"/>
    <col min="8717" max="8961" width="17.5546875" style="6" customWidth="1"/>
    <col min="8962" max="8966" width="1.6640625" style="6" customWidth="1"/>
    <col min="8967" max="8967" width="51.33203125" style="6" bestFit="1" customWidth="1"/>
    <col min="8968" max="8968" width="15" style="6" bestFit="1" customWidth="1"/>
    <col min="8969" max="8971" width="14.33203125" style="6" bestFit="1" customWidth="1"/>
    <col min="8972" max="8972" width="13.33203125" style="6" bestFit="1" customWidth="1"/>
    <col min="8973" max="9217" width="17.5546875" style="6" customWidth="1"/>
    <col min="9218" max="9222" width="1.6640625" style="6" customWidth="1"/>
    <col min="9223" max="9223" width="51.33203125" style="6" bestFit="1" customWidth="1"/>
    <col min="9224" max="9224" width="15" style="6" bestFit="1" customWidth="1"/>
    <col min="9225" max="9227" width="14.33203125" style="6" bestFit="1" customWidth="1"/>
    <col min="9228" max="9228" width="13.33203125" style="6" bestFit="1" customWidth="1"/>
    <col min="9229" max="9473" width="17.5546875" style="6" customWidth="1"/>
    <col min="9474" max="9478" width="1.6640625" style="6" customWidth="1"/>
    <col min="9479" max="9479" width="51.33203125" style="6" bestFit="1" customWidth="1"/>
    <col min="9480" max="9480" width="15" style="6" bestFit="1" customWidth="1"/>
    <col min="9481" max="9483" width="14.33203125" style="6" bestFit="1" customWidth="1"/>
    <col min="9484" max="9484" width="13.33203125" style="6" bestFit="1" customWidth="1"/>
    <col min="9485" max="9729" width="17.5546875" style="6" customWidth="1"/>
    <col min="9730" max="9734" width="1.6640625" style="6" customWidth="1"/>
    <col min="9735" max="9735" width="51.33203125" style="6" bestFit="1" customWidth="1"/>
    <col min="9736" max="9736" width="15" style="6" bestFit="1" customWidth="1"/>
    <col min="9737" max="9739" width="14.33203125" style="6" bestFit="1" customWidth="1"/>
    <col min="9740" max="9740" width="13.33203125" style="6" bestFit="1" customWidth="1"/>
    <col min="9741" max="9985" width="17.5546875" style="6" customWidth="1"/>
    <col min="9986" max="9990" width="1.6640625" style="6" customWidth="1"/>
    <col min="9991" max="9991" width="51.33203125" style="6" bestFit="1" customWidth="1"/>
    <col min="9992" max="9992" width="15" style="6" bestFit="1" customWidth="1"/>
    <col min="9993" max="9995" width="14.33203125" style="6" bestFit="1" customWidth="1"/>
    <col min="9996" max="9996" width="13.33203125" style="6" bestFit="1" customWidth="1"/>
    <col min="9997" max="10241" width="17.5546875" style="6" customWidth="1"/>
    <col min="10242" max="10246" width="1.6640625" style="6" customWidth="1"/>
    <col min="10247" max="10247" width="51.33203125" style="6" bestFit="1" customWidth="1"/>
    <col min="10248" max="10248" width="15" style="6" bestFit="1" customWidth="1"/>
    <col min="10249" max="10251" width="14.33203125" style="6" bestFit="1" customWidth="1"/>
    <col min="10252" max="10252" width="13.33203125" style="6" bestFit="1" customWidth="1"/>
    <col min="10253" max="10497" width="17.5546875" style="6" customWidth="1"/>
    <col min="10498" max="10502" width="1.6640625" style="6" customWidth="1"/>
    <col min="10503" max="10503" width="51.33203125" style="6" bestFit="1" customWidth="1"/>
    <col min="10504" max="10504" width="15" style="6" bestFit="1" customWidth="1"/>
    <col min="10505" max="10507" width="14.33203125" style="6" bestFit="1" customWidth="1"/>
    <col min="10508" max="10508" width="13.33203125" style="6" bestFit="1" customWidth="1"/>
    <col min="10509" max="10753" width="17.5546875" style="6" customWidth="1"/>
    <col min="10754" max="10758" width="1.6640625" style="6" customWidth="1"/>
    <col min="10759" max="10759" width="51.33203125" style="6" bestFit="1" customWidth="1"/>
    <col min="10760" max="10760" width="15" style="6" bestFit="1" customWidth="1"/>
    <col min="10761" max="10763" width="14.33203125" style="6" bestFit="1" customWidth="1"/>
    <col min="10764" max="10764" width="13.33203125" style="6" bestFit="1" customWidth="1"/>
    <col min="10765" max="11009" width="17.5546875" style="6" customWidth="1"/>
    <col min="11010" max="11014" width="1.6640625" style="6" customWidth="1"/>
    <col min="11015" max="11015" width="51.33203125" style="6" bestFit="1" customWidth="1"/>
    <col min="11016" max="11016" width="15" style="6" bestFit="1" customWidth="1"/>
    <col min="11017" max="11019" width="14.33203125" style="6" bestFit="1" customWidth="1"/>
    <col min="11020" max="11020" width="13.33203125" style="6" bestFit="1" customWidth="1"/>
    <col min="11021" max="11265" width="17.5546875" style="6" customWidth="1"/>
    <col min="11266" max="11270" width="1.6640625" style="6" customWidth="1"/>
    <col min="11271" max="11271" width="51.33203125" style="6" bestFit="1" customWidth="1"/>
    <col min="11272" max="11272" width="15" style="6" bestFit="1" customWidth="1"/>
    <col min="11273" max="11275" width="14.33203125" style="6" bestFit="1" customWidth="1"/>
    <col min="11276" max="11276" width="13.33203125" style="6" bestFit="1" customWidth="1"/>
    <col min="11277" max="11521" width="17.5546875" style="6" customWidth="1"/>
    <col min="11522" max="11526" width="1.6640625" style="6" customWidth="1"/>
    <col min="11527" max="11527" width="51.33203125" style="6" bestFit="1" customWidth="1"/>
    <col min="11528" max="11528" width="15" style="6" bestFit="1" customWidth="1"/>
    <col min="11529" max="11531" width="14.33203125" style="6" bestFit="1" customWidth="1"/>
    <col min="11532" max="11532" width="13.33203125" style="6" bestFit="1" customWidth="1"/>
    <col min="11533" max="11777" width="17.5546875" style="6" customWidth="1"/>
    <col min="11778" max="11782" width="1.6640625" style="6" customWidth="1"/>
    <col min="11783" max="11783" width="51.33203125" style="6" bestFit="1" customWidth="1"/>
    <col min="11784" max="11784" width="15" style="6" bestFit="1" customWidth="1"/>
    <col min="11785" max="11787" width="14.33203125" style="6" bestFit="1" customWidth="1"/>
    <col min="11788" max="11788" width="13.33203125" style="6" bestFit="1" customWidth="1"/>
    <col min="11789" max="12033" width="17.5546875" style="6" customWidth="1"/>
    <col min="12034" max="12038" width="1.6640625" style="6" customWidth="1"/>
    <col min="12039" max="12039" width="51.33203125" style="6" bestFit="1" customWidth="1"/>
    <col min="12040" max="12040" width="15" style="6" bestFit="1" customWidth="1"/>
    <col min="12041" max="12043" width="14.33203125" style="6" bestFit="1" customWidth="1"/>
    <col min="12044" max="12044" width="13.33203125" style="6" bestFit="1" customWidth="1"/>
    <col min="12045" max="12289" width="17.5546875" style="6" customWidth="1"/>
    <col min="12290" max="12294" width="1.6640625" style="6" customWidth="1"/>
    <col min="12295" max="12295" width="51.33203125" style="6" bestFit="1" customWidth="1"/>
    <col min="12296" max="12296" width="15" style="6" bestFit="1" customWidth="1"/>
    <col min="12297" max="12299" width="14.33203125" style="6" bestFit="1" customWidth="1"/>
    <col min="12300" max="12300" width="13.33203125" style="6" bestFit="1" customWidth="1"/>
    <col min="12301" max="12545" width="17.5546875" style="6" customWidth="1"/>
    <col min="12546" max="12550" width="1.6640625" style="6" customWidth="1"/>
    <col min="12551" max="12551" width="51.33203125" style="6" bestFit="1" customWidth="1"/>
    <col min="12552" max="12552" width="15" style="6" bestFit="1" customWidth="1"/>
    <col min="12553" max="12555" width="14.33203125" style="6" bestFit="1" customWidth="1"/>
    <col min="12556" max="12556" width="13.33203125" style="6" bestFit="1" customWidth="1"/>
    <col min="12557" max="12801" width="17.5546875" style="6" customWidth="1"/>
    <col min="12802" max="12806" width="1.6640625" style="6" customWidth="1"/>
    <col min="12807" max="12807" width="51.33203125" style="6" bestFit="1" customWidth="1"/>
    <col min="12808" max="12808" width="15" style="6" bestFit="1" customWidth="1"/>
    <col min="12809" max="12811" width="14.33203125" style="6" bestFit="1" customWidth="1"/>
    <col min="12812" max="12812" width="13.33203125" style="6" bestFit="1" customWidth="1"/>
    <col min="12813" max="13057" width="17.5546875" style="6" customWidth="1"/>
    <col min="13058" max="13062" width="1.6640625" style="6" customWidth="1"/>
    <col min="13063" max="13063" width="51.33203125" style="6" bestFit="1" customWidth="1"/>
    <col min="13064" max="13064" width="15" style="6" bestFit="1" customWidth="1"/>
    <col min="13065" max="13067" width="14.33203125" style="6" bestFit="1" customWidth="1"/>
    <col min="13068" max="13068" width="13.33203125" style="6" bestFit="1" customWidth="1"/>
    <col min="13069" max="13313" width="17.5546875" style="6" customWidth="1"/>
    <col min="13314" max="13318" width="1.6640625" style="6" customWidth="1"/>
    <col min="13319" max="13319" width="51.33203125" style="6" bestFit="1" customWidth="1"/>
    <col min="13320" max="13320" width="15" style="6" bestFit="1" customWidth="1"/>
    <col min="13321" max="13323" width="14.33203125" style="6" bestFit="1" customWidth="1"/>
    <col min="13324" max="13324" width="13.33203125" style="6" bestFit="1" customWidth="1"/>
    <col min="13325" max="13569" width="17.5546875" style="6" customWidth="1"/>
    <col min="13570" max="13574" width="1.6640625" style="6" customWidth="1"/>
    <col min="13575" max="13575" width="51.33203125" style="6" bestFit="1" customWidth="1"/>
    <col min="13576" max="13576" width="15" style="6" bestFit="1" customWidth="1"/>
    <col min="13577" max="13579" width="14.33203125" style="6" bestFit="1" customWidth="1"/>
    <col min="13580" max="13580" width="13.33203125" style="6" bestFit="1" customWidth="1"/>
    <col min="13581" max="13825" width="17.5546875" style="6" customWidth="1"/>
    <col min="13826" max="13830" width="1.6640625" style="6" customWidth="1"/>
    <col min="13831" max="13831" width="51.33203125" style="6" bestFit="1" customWidth="1"/>
    <col min="13832" max="13832" width="15" style="6" bestFit="1" customWidth="1"/>
    <col min="13833" max="13835" width="14.33203125" style="6" bestFit="1" customWidth="1"/>
    <col min="13836" max="13836" width="13.33203125" style="6" bestFit="1" customWidth="1"/>
    <col min="13837" max="14081" width="17.5546875" style="6" customWidth="1"/>
    <col min="14082" max="14086" width="1.6640625" style="6" customWidth="1"/>
    <col min="14087" max="14087" width="51.33203125" style="6" bestFit="1" customWidth="1"/>
    <col min="14088" max="14088" width="15" style="6" bestFit="1" customWidth="1"/>
    <col min="14089" max="14091" width="14.33203125" style="6" bestFit="1" customWidth="1"/>
    <col min="14092" max="14092" width="13.33203125" style="6" bestFit="1" customWidth="1"/>
    <col min="14093" max="14337" width="17.5546875" style="6" customWidth="1"/>
    <col min="14338" max="14342" width="1.6640625" style="6" customWidth="1"/>
    <col min="14343" max="14343" width="51.33203125" style="6" bestFit="1" customWidth="1"/>
    <col min="14344" max="14344" width="15" style="6" bestFit="1" customWidth="1"/>
    <col min="14345" max="14347" width="14.33203125" style="6" bestFit="1" customWidth="1"/>
    <col min="14348" max="14348" width="13.33203125" style="6" bestFit="1" customWidth="1"/>
    <col min="14349" max="14593" width="17.5546875" style="6" customWidth="1"/>
    <col min="14594" max="14598" width="1.6640625" style="6" customWidth="1"/>
    <col min="14599" max="14599" width="51.33203125" style="6" bestFit="1" customWidth="1"/>
    <col min="14600" max="14600" width="15" style="6" bestFit="1" customWidth="1"/>
    <col min="14601" max="14603" width="14.33203125" style="6" bestFit="1" customWidth="1"/>
    <col min="14604" max="14604" width="13.33203125" style="6" bestFit="1" customWidth="1"/>
    <col min="14605" max="14849" width="17.5546875" style="6" customWidth="1"/>
    <col min="14850" max="14854" width="1.6640625" style="6" customWidth="1"/>
    <col min="14855" max="14855" width="51.33203125" style="6" bestFit="1" customWidth="1"/>
    <col min="14856" max="14856" width="15" style="6" bestFit="1" customWidth="1"/>
    <col min="14857" max="14859" width="14.33203125" style="6" bestFit="1" customWidth="1"/>
    <col min="14860" max="14860" width="13.33203125" style="6" bestFit="1" customWidth="1"/>
    <col min="14861" max="15105" width="17.5546875" style="6" customWidth="1"/>
    <col min="15106" max="15110" width="1.6640625" style="6" customWidth="1"/>
    <col min="15111" max="15111" width="51.33203125" style="6" bestFit="1" customWidth="1"/>
    <col min="15112" max="15112" width="15" style="6" bestFit="1" customWidth="1"/>
    <col min="15113" max="15115" width="14.33203125" style="6" bestFit="1" customWidth="1"/>
    <col min="15116" max="15116" width="13.33203125" style="6" bestFit="1" customWidth="1"/>
    <col min="15117" max="15361" width="17.5546875" style="6" customWidth="1"/>
    <col min="15362" max="15366" width="1.6640625" style="6" customWidth="1"/>
    <col min="15367" max="15367" width="51.33203125" style="6" bestFit="1" customWidth="1"/>
    <col min="15368" max="15368" width="15" style="6" bestFit="1" customWidth="1"/>
    <col min="15369" max="15371" width="14.33203125" style="6" bestFit="1" customWidth="1"/>
    <col min="15372" max="15372" width="13.33203125" style="6" bestFit="1" customWidth="1"/>
    <col min="15373" max="15617" width="17.5546875" style="6" customWidth="1"/>
    <col min="15618" max="15622" width="1.6640625" style="6" customWidth="1"/>
    <col min="15623" max="15623" width="51.33203125" style="6" bestFit="1" customWidth="1"/>
    <col min="15624" max="15624" width="15" style="6" bestFit="1" customWidth="1"/>
    <col min="15625" max="15627" width="14.33203125" style="6" bestFit="1" customWidth="1"/>
    <col min="15628" max="15628" width="13.33203125" style="6" bestFit="1" customWidth="1"/>
    <col min="15629" max="15873" width="17.5546875" style="6" customWidth="1"/>
    <col min="15874" max="15878" width="1.6640625" style="6" customWidth="1"/>
    <col min="15879" max="15879" width="51.33203125" style="6" bestFit="1" customWidth="1"/>
    <col min="15880" max="15880" width="15" style="6" bestFit="1" customWidth="1"/>
    <col min="15881" max="15883" width="14.33203125" style="6" bestFit="1" customWidth="1"/>
    <col min="15884" max="15884" width="13.33203125" style="6" bestFit="1" customWidth="1"/>
    <col min="15885" max="16129" width="17.5546875" style="6" customWidth="1"/>
    <col min="16130" max="16134" width="1.6640625" style="6" customWidth="1"/>
    <col min="16135" max="16135" width="51.33203125" style="6" bestFit="1" customWidth="1"/>
    <col min="16136" max="16136" width="15" style="6" bestFit="1" customWidth="1"/>
    <col min="16137" max="16139" width="14.33203125" style="6" bestFit="1" customWidth="1"/>
    <col min="16140" max="16140" width="13.33203125" style="6" bestFit="1" customWidth="1"/>
    <col min="16141" max="16384" width="17.5546875" style="6" customWidth="1"/>
  </cols>
  <sheetData>
    <row r="1" spans="1:12" x14ac:dyDescent="0.3">
      <c r="A1" s="1" t="s">
        <v>342</v>
      </c>
      <c r="B1" s="2" t="s">
        <v>343</v>
      </c>
      <c r="C1" s="3"/>
      <c r="D1" s="3"/>
      <c r="E1" s="3"/>
      <c r="F1" s="3"/>
      <c r="G1" s="3"/>
      <c r="H1" s="4" t="s">
        <v>344</v>
      </c>
      <c r="I1" s="4" t="s">
        <v>345</v>
      </c>
      <c r="J1" s="4" t="s">
        <v>346</v>
      </c>
      <c r="K1" s="4" t="s">
        <v>347</v>
      </c>
      <c r="L1" s="5"/>
    </row>
    <row r="2" spans="1:12" x14ac:dyDescent="0.3">
      <c r="A2" s="7" t="s">
        <v>348</v>
      </c>
      <c r="B2" s="8"/>
      <c r="C2" s="8"/>
      <c r="D2" s="8"/>
      <c r="E2" s="8"/>
      <c r="F2" s="8"/>
      <c r="G2" s="8"/>
      <c r="H2" s="9"/>
      <c r="I2" s="9"/>
      <c r="J2" s="9"/>
      <c r="K2" s="9"/>
      <c r="L2" s="8"/>
    </row>
    <row r="3" spans="1:12" x14ac:dyDescent="0.3">
      <c r="A3" s="10" t="s">
        <v>24</v>
      </c>
      <c r="B3" s="11" t="s">
        <v>349</v>
      </c>
      <c r="C3" s="12"/>
      <c r="D3" s="12"/>
      <c r="E3" s="12"/>
      <c r="F3" s="12"/>
      <c r="G3" s="12"/>
      <c r="H3" s="13">
        <v>55652044.810000002</v>
      </c>
      <c r="I3" s="13">
        <v>27779459.649999999</v>
      </c>
      <c r="J3" s="13">
        <v>26703591.739999998</v>
      </c>
      <c r="K3" s="13">
        <v>56727912.719999999</v>
      </c>
      <c r="L3" s="14"/>
    </row>
    <row r="4" spans="1:12" x14ac:dyDescent="0.3">
      <c r="A4" s="10" t="s">
        <v>350</v>
      </c>
      <c r="B4" s="15" t="s">
        <v>351</v>
      </c>
      <c r="C4" s="11" t="s">
        <v>352</v>
      </c>
      <c r="D4" s="12"/>
      <c r="E4" s="12"/>
      <c r="F4" s="12"/>
      <c r="G4" s="12"/>
      <c r="H4" s="13">
        <v>41291023.119999997</v>
      </c>
      <c r="I4" s="13">
        <v>27190792.829999998</v>
      </c>
      <c r="J4" s="13">
        <v>26210464.100000001</v>
      </c>
      <c r="K4" s="13">
        <v>42271351.850000001</v>
      </c>
      <c r="L4" s="14"/>
    </row>
    <row r="5" spans="1:12" x14ac:dyDescent="0.3">
      <c r="A5" s="10" t="s">
        <v>353</v>
      </c>
      <c r="B5" s="16" t="s">
        <v>351</v>
      </c>
      <c r="C5" s="17"/>
      <c r="D5" s="11" t="s">
        <v>354</v>
      </c>
      <c r="E5" s="12"/>
      <c r="F5" s="12"/>
      <c r="G5" s="12"/>
      <c r="H5" s="13">
        <v>40526610.200000003</v>
      </c>
      <c r="I5" s="13">
        <v>26285490.91</v>
      </c>
      <c r="J5" s="13">
        <v>25297900.039999999</v>
      </c>
      <c r="K5" s="13">
        <v>41514201.07</v>
      </c>
      <c r="L5" s="14"/>
    </row>
    <row r="6" spans="1:12" x14ac:dyDescent="0.3">
      <c r="A6" s="10" t="s">
        <v>355</v>
      </c>
      <c r="B6" s="16" t="s">
        <v>351</v>
      </c>
      <c r="C6" s="17"/>
      <c r="D6" s="17"/>
      <c r="E6" s="11" t="s">
        <v>354</v>
      </c>
      <c r="F6" s="12"/>
      <c r="G6" s="12"/>
      <c r="H6" s="13">
        <v>40526610.200000003</v>
      </c>
      <c r="I6" s="13">
        <v>26285490.91</v>
      </c>
      <c r="J6" s="13">
        <v>25297900.039999999</v>
      </c>
      <c r="K6" s="13">
        <v>41514201.07</v>
      </c>
      <c r="L6" s="14"/>
    </row>
    <row r="7" spans="1:12" x14ac:dyDescent="0.3">
      <c r="A7" s="10" t="s">
        <v>356</v>
      </c>
      <c r="B7" s="16" t="s">
        <v>351</v>
      </c>
      <c r="C7" s="17"/>
      <c r="D7" s="17"/>
      <c r="E7" s="17"/>
      <c r="F7" s="11" t="s">
        <v>357</v>
      </c>
      <c r="G7" s="12"/>
      <c r="H7" s="13">
        <v>5000</v>
      </c>
      <c r="I7" s="13">
        <v>12558.8</v>
      </c>
      <c r="J7" s="13">
        <v>12558.8</v>
      </c>
      <c r="K7" s="13">
        <v>5000</v>
      </c>
      <c r="L7" s="14"/>
    </row>
    <row r="8" spans="1:12" x14ac:dyDescent="0.3">
      <c r="A8" s="18" t="s">
        <v>358</v>
      </c>
      <c r="B8" s="16" t="s">
        <v>351</v>
      </c>
      <c r="C8" s="17"/>
      <c r="D8" s="17"/>
      <c r="E8" s="17"/>
      <c r="F8" s="17"/>
      <c r="G8" s="19" t="s">
        <v>359</v>
      </c>
      <c r="H8" s="20">
        <v>5000</v>
      </c>
      <c r="I8" s="20">
        <v>12558.8</v>
      </c>
      <c r="J8" s="20">
        <v>12558.8</v>
      </c>
      <c r="K8" s="20">
        <v>5000</v>
      </c>
      <c r="L8" s="21"/>
    </row>
    <row r="9" spans="1:12" x14ac:dyDescent="0.3">
      <c r="A9" s="22" t="s">
        <v>351</v>
      </c>
      <c r="B9" s="16" t="s">
        <v>351</v>
      </c>
      <c r="C9" s="17"/>
      <c r="D9" s="17"/>
      <c r="E9" s="17"/>
      <c r="F9" s="17"/>
      <c r="G9" s="23" t="s">
        <v>351</v>
      </c>
      <c r="H9" s="24"/>
      <c r="I9" s="24"/>
      <c r="J9" s="24"/>
      <c r="K9" s="24"/>
      <c r="L9" s="25"/>
    </row>
    <row r="10" spans="1:12" x14ac:dyDescent="0.3">
      <c r="A10" s="10" t="s">
        <v>360</v>
      </c>
      <c r="B10" s="16" t="s">
        <v>351</v>
      </c>
      <c r="C10" s="17"/>
      <c r="D10" s="17"/>
      <c r="E10" s="17"/>
      <c r="F10" s="11" t="s">
        <v>361</v>
      </c>
      <c r="G10" s="12"/>
      <c r="H10" s="13">
        <v>57035.01</v>
      </c>
      <c r="I10" s="13">
        <v>15848692.58</v>
      </c>
      <c r="J10" s="13">
        <v>15849583.09</v>
      </c>
      <c r="K10" s="13">
        <v>56144.5</v>
      </c>
      <c r="L10" s="14"/>
    </row>
    <row r="11" spans="1:12" x14ac:dyDescent="0.3">
      <c r="A11" s="18" t="s">
        <v>362</v>
      </c>
      <c r="B11" s="16" t="s">
        <v>351</v>
      </c>
      <c r="C11" s="17"/>
      <c r="D11" s="17"/>
      <c r="E11" s="17"/>
      <c r="F11" s="17"/>
      <c r="G11" s="19" t="s">
        <v>363</v>
      </c>
      <c r="H11" s="20">
        <v>56396.17</v>
      </c>
      <c r="I11" s="20">
        <v>15786609.25</v>
      </c>
      <c r="J11" s="20">
        <v>15787583.09</v>
      </c>
      <c r="K11" s="20">
        <v>55422.33</v>
      </c>
      <c r="L11" s="21"/>
    </row>
    <row r="12" spans="1:12" x14ac:dyDescent="0.3">
      <c r="A12" s="18" t="s">
        <v>364</v>
      </c>
      <c r="B12" s="16" t="s">
        <v>351</v>
      </c>
      <c r="C12" s="17"/>
      <c r="D12" s="17"/>
      <c r="E12" s="17"/>
      <c r="F12" s="17"/>
      <c r="G12" s="19" t="s">
        <v>365</v>
      </c>
      <c r="H12" s="20">
        <v>349.91</v>
      </c>
      <c r="I12" s="20">
        <v>0</v>
      </c>
      <c r="J12" s="20">
        <v>0</v>
      </c>
      <c r="K12" s="20">
        <v>349.91</v>
      </c>
      <c r="L12" s="21"/>
    </row>
    <row r="13" spans="1:12" x14ac:dyDescent="0.3">
      <c r="A13" s="18" t="s">
        <v>366</v>
      </c>
      <c r="B13" s="16" t="s">
        <v>351</v>
      </c>
      <c r="C13" s="17"/>
      <c r="D13" s="17"/>
      <c r="E13" s="17"/>
      <c r="F13" s="17"/>
      <c r="G13" s="19" t="s">
        <v>367</v>
      </c>
      <c r="H13" s="20">
        <v>288.93</v>
      </c>
      <c r="I13" s="20">
        <v>62083.33</v>
      </c>
      <c r="J13" s="20">
        <v>62000</v>
      </c>
      <c r="K13" s="20">
        <v>372.26</v>
      </c>
      <c r="L13" s="21"/>
    </row>
    <row r="14" spans="1:12" x14ac:dyDescent="0.3">
      <c r="A14" s="22" t="s">
        <v>351</v>
      </c>
      <c r="B14" s="16" t="s">
        <v>351</v>
      </c>
      <c r="C14" s="17"/>
      <c r="D14" s="17"/>
      <c r="E14" s="17"/>
      <c r="F14" s="17"/>
      <c r="G14" s="23" t="s">
        <v>351</v>
      </c>
      <c r="H14" s="24"/>
      <c r="I14" s="24"/>
      <c r="J14" s="24"/>
      <c r="K14" s="24"/>
      <c r="L14" s="25"/>
    </row>
    <row r="15" spans="1:12" x14ac:dyDescent="0.3">
      <c r="A15" s="10" t="s">
        <v>374</v>
      </c>
      <c r="B15" s="16" t="s">
        <v>351</v>
      </c>
      <c r="C15" s="17"/>
      <c r="D15" s="17"/>
      <c r="E15" s="17"/>
      <c r="F15" s="11" t="s">
        <v>375</v>
      </c>
      <c r="G15" s="12"/>
      <c r="H15" s="13">
        <v>40464575.189999998</v>
      </c>
      <c r="I15" s="13">
        <v>10418342.91</v>
      </c>
      <c r="J15" s="13">
        <v>9429861.5299999993</v>
      </c>
      <c r="K15" s="13">
        <v>41453056.57</v>
      </c>
      <c r="L15" s="14"/>
    </row>
    <row r="16" spans="1:12" x14ac:dyDescent="0.3">
      <c r="A16" s="18" t="s">
        <v>376</v>
      </c>
      <c r="B16" s="16" t="s">
        <v>351</v>
      </c>
      <c r="C16" s="17"/>
      <c r="D16" s="17"/>
      <c r="E16" s="17"/>
      <c r="F16" s="17"/>
      <c r="G16" s="19" t="s">
        <v>377</v>
      </c>
      <c r="H16" s="20">
        <v>34427040.329999998</v>
      </c>
      <c r="I16" s="20">
        <v>10301842.880000001</v>
      </c>
      <c r="J16" s="20">
        <v>9420915.2599999998</v>
      </c>
      <c r="K16" s="20">
        <v>35307967.950000003</v>
      </c>
      <c r="L16" s="21"/>
    </row>
    <row r="17" spans="1:12" x14ac:dyDescent="0.3">
      <c r="A17" s="18" t="s">
        <v>378</v>
      </c>
      <c r="B17" s="16" t="s">
        <v>351</v>
      </c>
      <c r="C17" s="17"/>
      <c r="D17" s="17"/>
      <c r="E17" s="17"/>
      <c r="F17" s="17"/>
      <c r="G17" s="19" t="s">
        <v>379</v>
      </c>
      <c r="H17" s="20">
        <v>4282261.82</v>
      </c>
      <c r="I17" s="20">
        <v>38595.49</v>
      </c>
      <c r="J17" s="20">
        <v>6229.97</v>
      </c>
      <c r="K17" s="20">
        <v>4314627.34</v>
      </c>
      <c r="L17" s="21"/>
    </row>
    <row r="18" spans="1:12" x14ac:dyDescent="0.3">
      <c r="A18" s="18" t="s">
        <v>380</v>
      </c>
      <c r="B18" s="16" t="s">
        <v>351</v>
      </c>
      <c r="C18" s="17"/>
      <c r="D18" s="17"/>
      <c r="E18" s="17"/>
      <c r="F18" s="17"/>
      <c r="G18" s="19" t="s">
        <v>381</v>
      </c>
      <c r="H18" s="20">
        <v>1734253.84</v>
      </c>
      <c r="I18" s="20">
        <v>77715.73</v>
      </c>
      <c r="J18" s="20">
        <v>2682.72</v>
      </c>
      <c r="K18" s="20">
        <v>1809286.85</v>
      </c>
      <c r="L18" s="21"/>
    </row>
    <row r="19" spans="1:12" x14ac:dyDescent="0.3">
      <c r="A19" s="18" t="s">
        <v>382</v>
      </c>
      <c r="B19" s="16" t="s">
        <v>351</v>
      </c>
      <c r="C19" s="17"/>
      <c r="D19" s="17"/>
      <c r="E19" s="17"/>
      <c r="F19" s="17"/>
      <c r="G19" s="19" t="s">
        <v>383</v>
      </c>
      <c r="H19" s="20">
        <v>21019.200000000001</v>
      </c>
      <c r="I19" s="20">
        <v>188.81</v>
      </c>
      <c r="J19" s="20">
        <v>33.58</v>
      </c>
      <c r="K19" s="20">
        <v>21174.43</v>
      </c>
      <c r="L19" s="20"/>
    </row>
    <row r="20" spans="1:12" x14ac:dyDescent="0.3">
      <c r="A20" s="22" t="s">
        <v>351</v>
      </c>
      <c r="B20" s="16" t="s">
        <v>351</v>
      </c>
      <c r="C20" s="17"/>
      <c r="D20" s="17"/>
      <c r="E20" s="17"/>
      <c r="F20" s="17"/>
      <c r="G20" s="23" t="s">
        <v>351</v>
      </c>
      <c r="H20" s="24"/>
      <c r="I20" s="24"/>
      <c r="J20" s="24"/>
      <c r="K20" s="24"/>
      <c r="L20" s="24"/>
    </row>
    <row r="21" spans="1:12" x14ac:dyDescent="0.3">
      <c r="A21" s="10" t="s">
        <v>388</v>
      </c>
      <c r="B21" s="16" t="s">
        <v>351</v>
      </c>
      <c r="C21" s="17"/>
      <c r="D21" s="17"/>
      <c r="E21" s="17"/>
      <c r="F21" s="11" t="s">
        <v>389</v>
      </c>
      <c r="G21" s="12"/>
      <c r="H21" s="13">
        <v>0</v>
      </c>
      <c r="I21" s="13">
        <v>5896.62</v>
      </c>
      <c r="J21" s="13">
        <v>5896.62</v>
      </c>
      <c r="K21" s="13">
        <v>0</v>
      </c>
      <c r="L21" s="13"/>
    </row>
    <row r="22" spans="1:12" x14ac:dyDescent="0.3">
      <c r="A22" s="18" t="s">
        <v>390</v>
      </c>
      <c r="B22" s="16" t="s">
        <v>351</v>
      </c>
      <c r="C22" s="17"/>
      <c r="D22" s="17"/>
      <c r="E22" s="17"/>
      <c r="F22" s="17"/>
      <c r="G22" s="19" t="s">
        <v>391</v>
      </c>
      <c r="H22" s="20">
        <v>0</v>
      </c>
      <c r="I22" s="20">
        <v>5896.62</v>
      </c>
      <c r="J22" s="20">
        <v>5896.62</v>
      </c>
      <c r="K22" s="20">
        <v>0</v>
      </c>
      <c r="L22" s="20"/>
    </row>
    <row r="23" spans="1:12" x14ac:dyDescent="0.3">
      <c r="A23" s="22" t="s">
        <v>351</v>
      </c>
      <c r="B23" s="16" t="s">
        <v>351</v>
      </c>
      <c r="C23" s="17"/>
      <c r="D23" s="17"/>
      <c r="E23" s="17"/>
      <c r="F23" s="17"/>
      <c r="G23" s="23" t="s">
        <v>351</v>
      </c>
      <c r="H23" s="24"/>
      <c r="I23" s="24"/>
      <c r="J23" s="24"/>
      <c r="K23" s="24"/>
      <c r="L23" s="24"/>
    </row>
    <row r="24" spans="1:12" x14ac:dyDescent="0.3">
      <c r="A24" s="10" t="s">
        <v>392</v>
      </c>
      <c r="B24" s="16" t="s">
        <v>351</v>
      </c>
      <c r="C24" s="17"/>
      <c r="D24" s="11" t="s">
        <v>393</v>
      </c>
      <c r="E24" s="12"/>
      <c r="F24" s="12"/>
      <c r="G24" s="12"/>
      <c r="H24" s="13">
        <v>764412.92</v>
      </c>
      <c r="I24" s="13">
        <v>905301.92</v>
      </c>
      <c r="J24" s="13">
        <v>912564.06</v>
      </c>
      <c r="K24" s="13">
        <v>757150.78</v>
      </c>
      <c r="L24" s="13"/>
    </row>
    <row r="25" spans="1:12" x14ac:dyDescent="0.3">
      <c r="A25" s="10" t="s">
        <v>394</v>
      </c>
      <c r="B25" s="16" t="s">
        <v>351</v>
      </c>
      <c r="C25" s="17"/>
      <c r="D25" s="17"/>
      <c r="E25" s="11" t="s">
        <v>395</v>
      </c>
      <c r="F25" s="12"/>
      <c r="G25" s="12"/>
      <c r="H25" s="13">
        <v>95793.23</v>
      </c>
      <c r="I25" s="13">
        <v>331070.96999999997</v>
      </c>
      <c r="J25" s="13">
        <v>358989.39</v>
      </c>
      <c r="K25" s="13">
        <v>67874.81</v>
      </c>
      <c r="L25" s="13"/>
    </row>
    <row r="26" spans="1:12" x14ac:dyDescent="0.3">
      <c r="A26" s="10" t="s">
        <v>396</v>
      </c>
      <c r="B26" s="16" t="s">
        <v>351</v>
      </c>
      <c r="C26" s="17"/>
      <c r="D26" s="17"/>
      <c r="E26" s="17"/>
      <c r="F26" s="11" t="s">
        <v>395</v>
      </c>
      <c r="G26" s="12"/>
      <c r="H26" s="13">
        <v>95793.23</v>
      </c>
      <c r="I26" s="13">
        <v>331070.96999999997</v>
      </c>
      <c r="J26" s="13">
        <v>358989.39</v>
      </c>
      <c r="K26" s="13">
        <v>67874.81</v>
      </c>
      <c r="L26" s="13"/>
    </row>
    <row r="27" spans="1:12" x14ac:dyDescent="0.3">
      <c r="A27" s="18" t="s">
        <v>397</v>
      </c>
      <c r="B27" s="16" t="s">
        <v>351</v>
      </c>
      <c r="C27" s="17"/>
      <c r="D27" s="17"/>
      <c r="E27" s="17"/>
      <c r="F27" s="17"/>
      <c r="G27" s="19" t="s">
        <v>398</v>
      </c>
      <c r="H27" s="20">
        <v>10791.81</v>
      </c>
      <c r="I27" s="20">
        <v>121.2</v>
      </c>
      <c r="J27" s="20">
        <v>182.8</v>
      </c>
      <c r="K27" s="20">
        <v>10730.21</v>
      </c>
      <c r="L27" s="20"/>
    </row>
    <row r="28" spans="1:12" x14ac:dyDescent="0.3">
      <c r="A28" s="18" t="s">
        <v>399</v>
      </c>
      <c r="B28" s="16" t="s">
        <v>351</v>
      </c>
      <c r="C28" s="17"/>
      <c r="D28" s="17"/>
      <c r="E28" s="17"/>
      <c r="F28" s="17"/>
      <c r="G28" s="19" t="s">
        <v>400</v>
      </c>
      <c r="H28" s="20">
        <v>72416.179999999993</v>
      </c>
      <c r="I28" s="20">
        <v>62107.22</v>
      </c>
      <c r="J28" s="20">
        <v>92831.77</v>
      </c>
      <c r="K28" s="20">
        <v>41691.629999999997</v>
      </c>
      <c r="L28" s="20"/>
    </row>
    <row r="29" spans="1:12" x14ac:dyDescent="0.3">
      <c r="A29" s="18" t="s">
        <v>401</v>
      </c>
      <c r="B29" s="16" t="s">
        <v>351</v>
      </c>
      <c r="C29" s="17"/>
      <c r="D29" s="17"/>
      <c r="E29" s="17"/>
      <c r="F29" s="17"/>
      <c r="G29" s="19" t="s">
        <v>402</v>
      </c>
      <c r="H29" s="20">
        <v>5778.86</v>
      </c>
      <c r="I29" s="20">
        <v>4046.42</v>
      </c>
      <c r="J29" s="20">
        <v>0</v>
      </c>
      <c r="K29" s="20">
        <v>9825.2800000000007</v>
      </c>
      <c r="L29" s="20"/>
    </row>
    <row r="30" spans="1:12" x14ac:dyDescent="0.3">
      <c r="A30" s="18" t="s">
        <v>403</v>
      </c>
      <c r="B30" s="16" t="s">
        <v>351</v>
      </c>
      <c r="C30" s="17"/>
      <c r="D30" s="17"/>
      <c r="E30" s="17"/>
      <c r="F30" s="17"/>
      <c r="G30" s="19" t="s">
        <v>404</v>
      </c>
      <c r="H30" s="20">
        <v>0</v>
      </c>
      <c r="I30" s="20">
        <v>39190.18</v>
      </c>
      <c r="J30" s="20">
        <v>39190.18</v>
      </c>
      <c r="K30" s="20">
        <v>0</v>
      </c>
      <c r="L30" s="20"/>
    </row>
    <row r="31" spans="1:12" x14ac:dyDescent="0.3">
      <c r="A31" s="18" t="s">
        <v>405</v>
      </c>
      <c r="B31" s="16" t="s">
        <v>351</v>
      </c>
      <c r="C31" s="17"/>
      <c r="D31" s="17"/>
      <c r="E31" s="17"/>
      <c r="F31" s="17"/>
      <c r="G31" s="19" t="s">
        <v>406</v>
      </c>
      <c r="H31" s="20">
        <v>5446.35</v>
      </c>
      <c r="I31" s="20">
        <v>0</v>
      </c>
      <c r="J31" s="20">
        <v>0</v>
      </c>
      <c r="K31" s="20">
        <v>5446.35</v>
      </c>
      <c r="L31" s="20"/>
    </row>
    <row r="32" spans="1:12" x14ac:dyDescent="0.3">
      <c r="A32" s="18" t="s">
        <v>407</v>
      </c>
      <c r="B32" s="16" t="s">
        <v>351</v>
      </c>
      <c r="C32" s="17"/>
      <c r="D32" s="17"/>
      <c r="E32" s="17"/>
      <c r="F32" s="17"/>
      <c r="G32" s="19" t="s">
        <v>408</v>
      </c>
      <c r="H32" s="20">
        <v>0</v>
      </c>
      <c r="I32" s="20">
        <v>225605.95</v>
      </c>
      <c r="J32" s="20">
        <v>225605.95</v>
      </c>
      <c r="K32" s="20">
        <v>0</v>
      </c>
      <c r="L32" s="20"/>
    </row>
    <row r="33" spans="1:12" x14ac:dyDescent="0.3">
      <c r="A33" s="18" t="s">
        <v>409</v>
      </c>
      <c r="B33" s="16" t="s">
        <v>351</v>
      </c>
      <c r="C33" s="17"/>
      <c r="D33" s="17"/>
      <c r="E33" s="17"/>
      <c r="F33" s="17"/>
      <c r="G33" s="19" t="s">
        <v>410</v>
      </c>
      <c r="H33" s="20">
        <v>1360.03</v>
      </c>
      <c r="I33" s="20">
        <v>0</v>
      </c>
      <c r="J33" s="20">
        <v>1178.69</v>
      </c>
      <c r="K33" s="20">
        <v>181.34</v>
      </c>
      <c r="L33" s="20"/>
    </row>
    <row r="34" spans="1:12" x14ac:dyDescent="0.3">
      <c r="A34" s="22" t="s">
        <v>351</v>
      </c>
      <c r="B34" s="16" t="s">
        <v>351</v>
      </c>
      <c r="C34" s="17"/>
      <c r="D34" s="17"/>
      <c r="E34" s="17"/>
      <c r="F34" s="17"/>
      <c r="G34" s="23" t="s">
        <v>351</v>
      </c>
      <c r="H34" s="24"/>
      <c r="I34" s="24"/>
      <c r="J34" s="24"/>
      <c r="K34" s="24"/>
      <c r="L34" s="24"/>
    </row>
    <row r="35" spans="1:12" x14ac:dyDescent="0.3">
      <c r="A35" s="10" t="s">
        <v>411</v>
      </c>
      <c r="B35" s="16" t="s">
        <v>351</v>
      </c>
      <c r="C35" s="17"/>
      <c r="D35" s="17"/>
      <c r="E35" s="11" t="s">
        <v>412</v>
      </c>
      <c r="F35" s="12"/>
      <c r="G35" s="12"/>
      <c r="H35" s="13">
        <v>668619.68999999994</v>
      </c>
      <c r="I35" s="13">
        <v>574230.94999999995</v>
      </c>
      <c r="J35" s="13">
        <v>553574.67000000004</v>
      </c>
      <c r="K35" s="13">
        <v>689275.97</v>
      </c>
      <c r="L35" s="13"/>
    </row>
    <row r="36" spans="1:12" x14ac:dyDescent="0.3">
      <c r="A36" s="10" t="s">
        <v>413</v>
      </c>
      <c r="B36" s="16" t="s">
        <v>351</v>
      </c>
      <c r="C36" s="17"/>
      <c r="D36" s="17"/>
      <c r="E36" s="17"/>
      <c r="F36" s="11" t="s">
        <v>412</v>
      </c>
      <c r="G36" s="12"/>
      <c r="H36" s="13">
        <v>668619.68999999994</v>
      </c>
      <c r="I36" s="13">
        <v>574230.94999999995</v>
      </c>
      <c r="J36" s="13">
        <v>553574.67000000004</v>
      </c>
      <c r="K36" s="13">
        <v>689275.97</v>
      </c>
      <c r="L36" s="13"/>
    </row>
    <row r="37" spans="1:12" x14ac:dyDescent="0.3">
      <c r="A37" s="18" t="s">
        <v>414</v>
      </c>
      <c r="B37" s="16" t="s">
        <v>351</v>
      </c>
      <c r="C37" s="17"/>
      <c r="D37" s="17"/>
      <c r="E37" s="17"/>
      <c r="F37" s="17"/>
      <c r="G37" s="19" t="s">
        <v>415</v>
      </c>
      <c r="H37" s="20">
        <v>129132.16</v>
      </c>
      <c r="I37" s="20">
        <v>0</v>
      </c>
      <c r="J37" s="20">
        <v>14087.14</v>
      </c>
      <c r="K37" s="20">
        <v>115045.02</v>
      </c>
      <c r="L37" s="20"/>
    </row>
    <row r="38" spans="1:12" x14ac:dyDescent="0.3">
      <c r="A38" s="18" t="s">
        <v>416</v>
      </c>
      <c r="B38" s="16" t="s">
        <v>351</v>
      </c>
      <c r="C38" s="17"/>
      <c r="D38" s="17"/>
      <c r="E38" s="17"/>
      <c r="F38" s="17"/>
      <c r="G38" s="19" t="s">
        <v>417</v>
      </c>
      <c r="H38" s="20">
        <v>539487.53</v>
      </c>
      <c r="I38" s="20">
        <v>574230.94999999995</v>
      </c>
      <c r="J38" s="20">
        <v>539487.53</v>
      </c>
      <c r="K38" s="20">
        <v>574230.94999999995</v>
      </c>
      <c r="L38" s="20"/>
    </row>
    <row r="39" spans="1:12" x14ac:dyDescent="0.3">
      <c r="A39" s="22" t="s">
        <v>351</v>
      </c>
      <c r="B39" s="16" t="s">
        <v>351</v>
      </c>
      <c r="C39" s="17"/>
      <c r="D39" s="17"/>
      <c r="E39" s="17"/>
      <c r="F39" s="17"/>
      <c r="G39" s="23" t="s">
        <v>351</v>
      </c>
      <c r="H39" s="24"/>
      <c r="I39" s="24"/>
      <c r="J39" s="24"/>
      <c r="K39" s="24"/>
      <c r="L39" s="24"/>
    </row>
    <row r="40" spans="1:12" x14ac:dyDescent="0.3">
      <c r="A40" s="10" t="s">
        <v>418</v>
      </c>
      <c r="B40" s="15" t="s">
        <v>351</v>
      </c>
      <c r="C40" s="11" t="s">
        <v>419</v>
      </c>
      <c r="D40" s="12"/>
      <c r="E40" s="12"/>
      <c r="F40" s="12"/>
      <c r="G40" s="12"/>
      <c r="H40" s="13">
        <v>14361021.689999999</v>
      </c>
      <c r="I40" s="13">
        <v>588666.81999999995</v>
      </c>
      <c r="J40" s="13">
        <v>493127.64</v>
      </c>
      <c r="K40" s="13">
        <v>14456560.869999999</v>
      </c>
      <c r="L40" s="13"/>
    </row>
    <row r="41" spans="1:12" x14ac:dyDescent="0.3">
      <c r="A41" s="10" t="s">
        <v>420</v>
      </c>
      <c r="B41" s="16" t="s">
        <v>351</v>
      </c>
      <c r="C41" s="17"/>
      <c r="D41" s="11" t="s">
        <v>421</v>
      </c>
      <c r="E41" s="12"/>
      <c r="F41" s="12"/>
      <c r="G41" s="12"/>
      <c r="H41" s="13">
        <v>14361021.689999999</v>
      </c>
      <c r="I41" s="13">
        <v>588666.81999999995</v>
      </c>
      <c r="J41" s="13">
        <v>493127.64</v>
      </c>
      <c r="K41" s="13">
        <v>14456560.869999999</v>
      </c>
      <c r="L41" s="13"/>
    </row>
    <row r="42" spans="1:12" x14ac:dyDescent="0.3">
      <c r="A42" s="10" t="s">
        <v>422</v>
      </c>
      <c r="B42" s="16" t="s">
        <v>351</v>
      </c>
      <c r="C42" s="17"/>
      <c r="D42" s="17"/>
      <c r="E42" s="11" t="s">
        <v>423</v>
      </c>
      <c r="F42" s="12"/>
      <c r="G42" s="12"/>
      <c r="H42" s="13">
        <v>1928225.44</v>
      </c>
      <c r="I42" s="13">
        <v>0</v>
      </c>
      <c r="J42" s="13">
        <v>0</v>
      </c>
      <c r="K42" s="13">
        <v>1928225.44</v>
      </c>
      <c r="L42" s="13"/>
    </row>
    <row r="43" spans="1:12" x14ac:dyDescent="0.3">
      <c r="A43" s="10" t="s">
        <v>424</v>
      </c>
      <c r="B43" s="16" t="s">
        <v>351</v>
      </c>
      <c r="C43" s="17"/>
      <c r="D43" s="17"/>
      <c r="E43" s="17"/>
      <c r="F43" s="11" t="s">
        <v>423</v>
      </c>
      <c r="G43" s="12"/>
      <c r="H43" s="13">
        <v>1928225.44</v>
      </c>
      <c r="I43" s="13">
        <v>0</v>
      </c>
      <c r="J43" s="13">
        <v>0</v>
      </c>
      <c r="K43" s="13">
        <v>1928225.44</v>
      </c>
      <c r="L43" s="13"/>
    </row>
    <row r="44" spans="1:12" x14ac:dyDescent="0.3">
      <c r="A44" s="18" t="s">
        <v>425</v>
      </c>
      <c r="B44" s="16" t="s">
        <v>351</v>
      </c>
      <c r="C44" s="17"/>
      <c r="D44" s="17"/>
      <c r="E44" s="17"/>
      <c r="F44" s="17"/>
      <c r="G44" s="19" t="s">
        <v>426</v>
      </c>
      <c r="H44" s="20">
        <v>179970</v>
      </c>
      <c r="I44" s="20">
        <v>0</v>
      </c>
      <c r="J44" s="20">
        <v>0</v>
      </c>
      <c r="K44" s="20">
        <v>179970</v>
      </c>
      <c r="L44" s="20"/>
    </row>
    <row r="45" spans="1:12" x14ac:dyDescent="0.3">
      <c r="A45" s="18" t="s">
        <v>427</v>
      </c>
      <c r="B45" s="16" t="s">
        <v>351</v>
      </c>
      <c r="C45" s="17"/>
      <c r="D45" s="17"/>
      <c r="E45" s="17"/>
      <c r="F45" s="17"/>
      <c r="G45" s="19" t="s">
        <v>428</v>
      </c>
      <c r="H45" s="20">
        <v>176360.55</v>
      </c>
      <c r="I45" s="20">
        <v>0</v>
      </c>
      <c r="J45" s="20">
        <v>0</v>
      </c>
      <c r="K45" s="20">
        <v>176360.55</v>
      </c>
      <c r="L45" s="20"/>
    </row>
    <row r="46" spans="1:12" x14ac:dyDescent="0.3">
      <c r="A46" s="18" t="s">
        <v>429</v>
      </c>
      <c r="B46" s="16" t="s">
        <v>351</v>
      </c>
      <c r="C46" s="17"/>
      <c r="D46" s="17"/>
      <c r="E46" s="17"/>
      <c r="F46" s="17"/>
      <c r="G46" s="19" t="s">
        <v>430</v>
      </c>
      <c r="H46" s="20">
        <v>75546.350000000006</v>
      </c>
      <c r="I46" s="20">
        <v>0</v>
      </c>
      <c r="J46" s="20">
        <v>0</v>
      </c>
      <c r="K46" s="20">
        <v>75546.350000000006</v>
      </c>
      <c r="L46" s="20"/>
    </row>
    <row r="47" spans="1:12" x14ac:dyDescent="0.3">
      <c r="A47" s="18" t="s">
        <v>431</v>
      </c>
      <c r="B47" s="16" t="s">
        <v>351</v>
      </c>
      <c r="C47" s="17"/>
      <c r="D47" s="17"/>
      <c r="E47" s="17"/>
      <c r="F47" s="17"/>
      <c r="G47" s="19" t="s">
        <v>432</v>
      </c>
      <c r="H47" s="20">
        <v>1375269.54</v>
      </c>
      <c r="I47" s="20">
        <v>0</v>
      </c>
      <c r="J47" s="20">
        <v>0</v>
      </c>
      <c r="K47" s="20">
        <v>1375269.54</v>
      </c>
      <c r="L47" s="20"/>
    </row>
    <row r="48" spans="1:12" x14ac:dyDescent="0.3">
      <c r="A48" s="18" t="s">
        <v>433</v>
      </c>
      <c r="B48" s="16" t="s">
        <v>351</v>
      </c>
      <c r="C48" s="17"/>
      <c r="D48" s="17"/>
      <c r="E48" s="17"/>
      <c r="F48" s="17"/>
      <c r="G48" s="19" t="s">
        <v>434</v>
      </c>
      <c r="H48" s="20">
        <v>121079</v>
      </c>
      <c r="I48" s="20">
        <v>0</v>
      </c>
      <c r="J48" s="20">
        <v>0</v>
      </c>
      <c r="K48" s="20">
        <v>121079</v>
      </c>
      <c r="L48" s="20"/>
    </row>
    <row r="49" spans="1:12" x14ac:dyDescent="0.3">
      <c r="A49" s="22" t="s">
        <v>351</v>
      </c>
      <c r="B49" s="16" t="s">
        <v>351</v>
      </c>
      <c r="C49" s="17"/>
      <c r="D49" s="17"/>
      <c r="E49" s="17"/>
      <c r="F49" s="17"/>
      <c r="G49" s="23" t="s">
        <v>351</v>
      </c>
      <c r="H49" s="24"/>
      <c r="I49" s="24"/>
      <c r="J49" s="24"/>
      <c r="K49" s="24"/>
      <c r="L49" s="24"/>
    </row>
    <row r="50" spans="1:12" x14ac:dyDescent="0.3">
      <c r="A50" s="10" t="s">
        <v>435</v>
      </c>
      <c r="B50" s="16" t="s">
        <v>351</v>
      </c>
      <c r="C50" s="17"/>
      <c r="D50" s="17"/>
      <c r="E50" s="11" t="s">
        <v>436</v>
      </c>
      <c r="F50" s="12"/>
      <c r="G50" s="12"/>
      <c r="H50" s="13">
        <v>-1928225.44</v>
      </c>
      <c r="I50" s="13">
        <v>0</v>
      </c>
      <c r="J50" s="13">
        <v>0</v>
      </c>
      <c r="K50" s="13">
        <v>-1928225.44</v>
      </c>
      <c r="L50" s="13"/>
    </row>
    <row r="51" spans="1:12" x14ac:dyDescent="0.3">
      <c r="A51" s="10" t="s">
        <v>437</v>
      </c>
      <c r="B51" s="16" t="s">
        <v>351</v>
      </c>
      <c r="C51" s="17"/>
      <c r="D51" s="17"/>
      <c r="E51" s="17"/>
      <c r="F51" s="11" t="s">
        <v>436</v>
      </c>
      <c r="G51" s="12"/>
      <c r="H51" s="13">
        <v>-1928225.44</v>
      </c>
      <c r="I51" s="13">
        <v>0</v>
      </c>
      <c r="J51" s="13">
        <v>0</v>
      </c>
      <c r="K51" s="13">
        <v>-1928225.44</v>
      </c>
      <c r="L51" s="13"/>
    </row>
    <row r="52" spans="1:12" x14ac:dyDescent="0.3">
      <c r="A52" s="18" t="s">
        <v>438</v>
      </c>
      <c r="B52" s="16" t="s">
        <v>351</v>
      </c>
      <c r="C52" s="17"/>
      <c r="D52" s="17"/>
      <c r="E52" s="17"/>
      <c r="F52" s="17"/>
      <c r="G52" s="19" t="s">
        <v>439</v>
      </c>
      <c r="H52" s="20">
        <v>-176360.55</v>
      </c>
      <c r="I52" s="20">
        <v>0</v>
      </c>
      <c r="J52" s="20">
        <v>0</v>
      </c>
      <c r="K52" s="20">
        <v>-176360.55</v>
      </c>
      <c r="L52" s="20"/>
    </row>
    <row r="53" spans="1:12" x14ac:dyDescent="0.3">
      <c r="A53" s="18" t="s">
        <v>440</v>
      </c>
      <c r="B53" s="16" t="s">
        <v>351</v>
      </c>
      <c r="C53" s="17"/>
      <c r="D53" s="17"/>
      <c r="E53" s="17"/>
      <c r="F53" s="17"/>
      <c r="G53" s="19" t="s">
        <v>441</v>
      </c>
      <c r="H53" s="20">
        <v>-75546.350000000006</v>
      </c>
      <c r="I53" s="20">
        <v>0</v>
      </c>
      <c r="J53" s="20">
        <v>0</v>
      </c>
      <c r="K53" s="20">
        <v>-75546.350000000006</v>
      </c>
      <c r="L53" s="20"/>
    </row>
    <row r="54" spans="1:12" x14ac:dyDescent="0.3">
      <c r="A54" s="18" t="s">
        <v>442</v>
      </c>
      <c r="B54" s="16" t="s">
        <v>351</v>
      </c>
      <c r="C54" s="17"/>
      <c r="D54" s="17"/>
      <c r="E54" s="17"/>
      <c r="F54" s="17"/>
      <c r="G54" s="19" t="s">
        <v>443</v>
      </c>
      <c r="H54" s="20">
        <v>-1375269.54</v>
      </c>
      <c r="I54" s="20">
        <v>0</v>
      </c>
      <c r="J54" s="20">
        <v>0</v>
      </c>
      <c r="K54" s="20">
        <v>-1375269.54</v>
      </c>
      <c r="L54" s="20"/>
    </row>
    <row r="55" spans="1:12" x14ac:dyDescent="0.3">
      <c r="A55" s="18" t="s">
        <v>444</v>
      </c>
      <c r="B55" s="16" t="s">
        <v>351</v>
      </c>
      <c r="C55" s="17"/>
      <c r="D55" s="17"/>
      <c r="E55" s="17"/>
      <c r="F55" s="17"/>
      <c r="G55" s="19" t="s">
        <v>445</v>
      </c>
      <c r="H55" s="20">
        <v>-179970</v>
      </c>
      <c r="I55" s="20">
        <v>0</v>
      </c>
      <c r="J55" s="20">
        <v>0</v>
      </c>
      <c r="K55" s="20">
        <v>-179970</v>
      </c>
      <c r="L55" s="20"/>
    </row>
    <row r="56" spans="1:12" x14ac:dyDescent="0.3">
      <c r="A56" s="18" t="s">
        <v>446</v>
      </c>
      <c r="B56" s="16" t="s">
        <v>351</v>
      </c>
      <c r="C56" s="17"/>
      <c r="D56" s="17"/>
      <c r="E56" s="17"/>
      <c r="F56" s="17"/>
      <c r="G56" s="19" t="s">
        <v>447</v>
      </c>
      <c r="H56" s="20">
        <v>-121079</v>
      </c>
      <c r="I56" s="20">
        <v>0</v>
      </c>
      <c r="J56" s="20">
        <v>0</v>
      </c>
      <c r="K56" s="20">
        <v>-121079</v>
      </c>
      <c r="L56" s="20"/>
    </row>
    <row r="57" spans="1:12" x14ac:dyDescent="0.3">
      <c r="A57" s="22" t="s">
        <v>351</v>
      </c>
      <c r="B57" s="16" t="s">
        <v>351</v>
      </c>
      <c r="C57" s="17"/>
      <c r="D57" s="17"/>
      <c r="E57" s="17"/>
      <c r="F57" s="17"/>
      <c r="G57" s="23" t="s">
        <v>351</v>
      </c>
      <c r="H57" s="24"/>
      <c r="I57" s="24"/>
      <c r="J57" s="24"/>
      <c r="K57" s="24"/>
      <c r="L57" s="24"/>
    </row>
    <row r="58" spans="1:12" x14ac:dyDescent="0.3">
      <c r="A58" s="10" t="s">
        <v>448</v>
      </c>
      <c r="B58" s="16" t="s">
        <v>351</v>
      </c>
      <c r="C58" s="17"/>
      <c r="D58" s="17"/>
      <c r="E58" s="11" t="s">
        <v>449</v>
      </c>
      <c r="F58" s="12"/>
      <c r="G58" s="12"/>
      <c r="H58" s="13">
        <v>32482612.530000001</v>
      </c>
      <c r="I58" s="13">
        <v>563161.31999999995</v>
      </c>
      <c r="J58" s="13">
        <v>4995</v>
      </c>
      <c r="K58" s="13">
        <v>33040778.850000001</v>
      </c>
      <c r="L58" s="13"/>
    </row>
    <row r="59" spans="1:12" x14ac:dyDescent="0.3">
      <c r="A59" s="10" t="s">
        <v>450</v>
      </c>
      <c r="B59" s="16" t="s">
        <v>351</v>
      </c>
      <c r="C59" s="17"/>
      <c r="D59" s="17"/>
      <c r="E59" s="17"/>
      <c r="F59" s="11" t="s">
        <v>449</v>
      </c>
      <c r="G59" s="12"/>
      <c r="H59" s="13">
        <v>32482612.530000001</v>
      </c>
      <c r="I59" s="13">
        <v>563161.31999999995</v>
      </c>
      <c r="J59" s="13">
        <v>4995</v>
      </c>
      <c r="K59" s="13">
        <v>33040778.850000001</v>
      </c>
      <c r="L59" s="13"/>
    </row>
    <row r="60" spans="1:12" x14ac:dyDescent="0.3">
      <c r="A60" s="18" t="s">
        <v>451</v>
      </c>
      <c r="B60" s="16" t="s">
        <v>351</v>
      </c>
      <c r="C60" s="17"/>
      <c r="D60" s="17"/>
      <c r="E60" s="17"/>
      <c r="F60" s="17"/>
      <c r="G60" s="19" t="s">
        <v>432</v>
      </c>
      <c r="H60" s="20">
        <v>283780.59999999998</v>
      </c>
      <c r="I60" s="20">
        <v>0</v>
      </c>
      <c r="J60" s="20">
        <v>0</v>
      </c>
      <c r="K60" s="20">
        <v>283780.59999999998</v>
      </c>
      <c r="L60" s="20"/>
    </row>
    <row r="61" spans="1:12" x14ac:dyDescent="0.3">
      <c r="A61" s="18" t="s">
        <v>452</v>
      </c>
      <c r="B61" s="16" t="s">
        <v>351</v>
      </c>
      <c r="C61" s="17"/>
      <c r="D61" s="17"/>
      <c r="E61" s="17"/>
      <c r="F61" s="17"/>
      <c r="G61" s="19" t="s">
        <v>453</v>
      </c>
      <c r="H61" s="20">
        <v>178724.35</v>
      </c>
      <c r="I61" s="20">
        <v>0</v>
      </c>
      <c r="J61" s="20">
        <v>0</v>
      </c>
      <c r="K61" s="20">
        <v>178724.35</v>
      </c>
      <c r="L61" s="20"/>
    </row>
    <row r="62" spans="1:12" x14ac:dyDescent="0.3">
      <c r="A62" s="18" t="s">
        <v>454</v>
      </c>
      <c r="B62" s="16" t="s">
        <v>351</v>
      </c>
      <c r="C62" s="17"/>
      <c r="D62" s="17"/>
      <c r="E62" s="17"/>
      <c r="F62" s="17"/>
      <c r="G62" s="19" t="s">
        <v>455</v>
      </c>
      <c r="H62" s="20">
        <v>2371607.81</v>
      </c>
      <c r="I62" s="20">
        <v>0</v>
      </c>
      <c r="J62" s="20">
        <v>0</v>
      </c>
      <c r="K62" s="20">
        <v>2371607.81</v>
      </c>
      <c r="L62" s="20"/>
    </row>
    <row r="63" spans="1:12" x14ac:dyDescent="0.3">
      <c r="A63" s="18" t="s">
        <v>456</v>
      </c>
      <c r="B63" s="16" t="s">
        <v>351</v>
      </c>
      <c r="C63" s="17"/>
      <c r="D63" s="17"/>
      <c r="E63" s="17"/>
      <c r="F63" s="17"/>
      <c r="G63" s="19" t="s">
        <v>430</v>
      </c>
      <c r="H63" s="20">
        <v>2585662.98</v>
      </c>
      <c r="I63" s="20">
        <v>82579.08</v>
      </c>
      <c r="J63" s="20">
        <v>3809</v>
      </c>
      <c r="K63" s="20">
        <v>2664433.06</v>
      </c>
      <c r="L63" s="20"/>
    </row>
    <row r="64" spans="1:12" x14ac:dyDescent="0.3">
      <c r="A64" s="18" t="s">
        <v>457</v>
      </c>
      <c r="B64" s="16" t="s">
        <v>351</v>
      </c>
      <c r="C64" s="17"/>
      <c r="D64" s="17"/>
      <c r="E64" s="17"/>
      <c r="F64" s="17"/>
      <c r="G64" s="19" t="s">
        <v>428</v>
      </c>
      <c r="H64" s="20">
        <v>8771441.8200000003</v>
      </c>
      <c r="I64" s="20">
        <v>35381.839999999997</v>
      </c>
      <c r="J64" s="20">
        <v>179</v>
      </c>
      <c r="K64" s="20">
        <v>8806644.6600000001</v>
      </c>
      <c r="L64" s="20"/>
    </row>
    <row r="65" spans="1:12" x14ac:dyDescent="0.3">
      <c r="A65" s="18" t="s">
        <v>458</v>
      </c>
      <c r="B65" s="16" t="s">
        <v>351</v>
      </c>
      <c r="C65" s="17"/>
      <c r="D65" s="17"/>
      <c r="E65" s="17"/>
      <c r="F65" s="17"/>
      <c r="G65" s="19" t="s">
        <v>459</v>
      </c>
      <c r="H65" s="20">
        <v>16145546.359999999</v>
      </c>
      <c r="I65" s="20">
        <v>441751.78</v>
      </c>
      <c r="J65" s="20">
        <v>0</v>
      </c>
      <c r="K65" s="20">
        <v>16587298.140000001</v>
      </c>
      <c r="L65" s="20"/>
    </row>
    <row r="66" spans="1:12" x14ac:dyDescent="0.3">
      <c r="A66" s="18" t="s">
        <v>460</v>
      </c>
      <c r="B66" s="16" t="s">
        <v>351</v>
      </c>
      <c r="C66" s="17"/>
      <c r="D66" s="17"/>
      <c r="E66" s="17"/>
      <c r="F66" s="17"/>
      <c r="G66" s="19" t="s">
        <v>461</v>
      </c>
      <c r="H66" s="20">
        <v>1692219.83</v>
      </c>
      <c r="I66" s="20">
        <v>3448.62</v>
      </c>
      <c r="J66" s="20">
        <v>1007</v>
      </c>
      <c r="K66" s="20">
        <v>1694661.45</v>
      </c>
      <c r="L66" s="20"/>
    </row>
    <row r="67" spans="1:12" x14ac:dyDescent="0.3">
      <c r="A67" s="18" t="s">
        <v>462</v>
      </c>
      <c r="B67" s="16" t="s">
        <v>351</v>
      </c>
      <c r="C67" s="17"/>
      <c r="D67" s="17"/>
      <c r="E67" s="17"/>
      <c r="F67" s="17"/>
      <c r="G67" s="19" t="s">
        <v>463</v>
      </c>
      <c r="H67" s="20">
        <v>104202.72</v>
      </c>
      <c r="I67" s="20">
        <v>0</v>
      </c>
      <c r="J67" s="20">
        <v>0</v>
      </c>
      <c r="K67" s="20">
        <v>104202.72</v>
      </c>
      <c r="L67" s="20"/>
    </row>
    <row r="68" spans="1:12" x14ac:dyDescent="0.3">
      <c r="A68" s="18" t="s">
        <v>464</v>
      </c>
      <c r="B68" s="16" t="s">
        <v>351</v>
      </c>
      <c r="C68" s="17"/>
      <c r="D68" s="17"/>
      <c r="E68" s="17"/>
      <c r="F68" s="17"/>
      <c r="G68" s="19" t="s">
        <v>426</v>
      </c>
      <c r="H68" s="20">
        <v>280360.06</v>
      </c>
      <c r="I68" s="20">
        <v>0</v>
      </c>
      <c r="J68" s="20">
        <v>0</v>
      </c>
      <c r="K68" s="20">
        <v>280360.06</v>
      </c>
      <c r="L68" s="20"/>
    </row>
    <row r="69" spans="1:12" x14ac:dyDescent="0.3">
      <c r="A69" s="18" t="s">
        <v>465</v>
      </c>
      <c r="B69" s="16" t="s">
        <v>351</v>
      </c>
      <c r="C69" s="17"/>
      <c r="D69" s="17"/>
      <c r="E69" s="17"/>
      <c r="F69" s="17"/>
      <c r="G69" s="19" t="s">
        <v>466</v>
      </c>
      <c r="H69" s="20">
        <v>69066</v>
      </c>
      <c r="I69" s="20">
        <v>0</v>
      </c>
      <c r="J69" s="20">
        <v>0</v>
      </c>
      <c r="K69" s="20">
        <v>69066</v>
      </c>
      <c r="L69" s="20"/>
    </row>
    <row r="70" spans="1:12" x14ac:dyDescent="0.3">
      <c r="A70" s="18" t="s">
        <v>469</v>
      </c>
      <c r="B70" s="16" t="s">
        <v>351</v>
      </c>
      <c r="C70" s="17"/>
      <c r="D70" s="17"/>
      <c r="E70" s="17"/>
      <c r="F70" s="17"/>
      <c r="G70" s="19" t="s">
        <v>470</v>
      </c>
      <c r="H70" s="20">
        <v>1988337</v>
      </c>
      <c r="I70" s="20">
        <v>0</v>
      </c>
      <c r="J70" s="20">
        <v>0</v>
      </c>
      <c r="K70" s="20">
        <v>1988337</v>
      </c>
      <c r="L70" s="20"/>
    </row>
    <row r="71" spans="1:12" x14ac:dyDescent="0.3">
      <c r="A71" s="18" t="s">
        <v>471</v>
      </c>
      <c r="B71" s="16" t="s">
        <v>351</v>
      </c>
      <c r="C71" s="17"/>
      <c r="D71" s="17"/>
      <c r="E71" s="17"/>
      <c r="F71" s="17"/>
      <c r="G71" s="19" t="s">
        <v>472</v>
      </c>
      <c r="H71" s="20">
        <v>-1988337</v>
      </c>
      <c r="I71" s="20">
        <v>0</v>
      </c>
      <c r="J71" s="20">
        <v>0</v>
      </c>
      <c r="K71" s="20">
        <v>-1988337</v>
      </c>
      <c r="L71" s="20"/>
    </row>
    <row r="72" spans="1:12" x14ac:dyDescent="0.3">
      <c r="A72" s="22" t="s">
        <v>351</v>
      </c>
      <c r="B72" s="16" t="s">
        <v>351</v>
      </c>
      <c r="C72" s="17"/>
      <c r="D72" s="17"/>
      <c r="E72" s="17"/>
      <c r="F72" s="17"/>
      <c r="G72" s="23" t="s">
        <v>351</v>
      </c>
      <c r="H72" s="24"/>
      <c r="I72" s="24"/>
      <c r="J72" s="24"/>
      <c r="K72" s="24"/>
      <c r="L72" s="24"/>
    </row>
    <row r="73" spans="1:12" x14ac:dyDescent="0.3">
      <c r="A73" s="10" t="s">
        <v>473</v>
      </c>
      <c r="B73" s="16" t="s">
        <v>351</v>
      </c>
      <c r="C73" s="17"/>
      <c r="D73" s="17"/>
      <c r="E73" s="11" t="s">
        <v>474</v>
      </c>
      <c r="F73" s="12"/>
      <c r="G73" s="12"/>
      <c r="H73" s="13">
        <v>-18235521.91</v>
      </c>
      <c r="I73" s="13">
        <v>4925.5</v>
      </c>
      <c r="J73" s="13">
        <v>485794.43</v>
      </c>
      <c r="K73" s="13">
        <v>-18716390.84</v>
      </c>
      <c r="L73" s="13"/>
    </row>
    <row r="74" spans="1:12" x14ac:dyDescent="0.3">
      <c r="A74" s="10" t="s">
        <v>475</v>
      </c>
      <c r="B74" s="16" t="s">
        <v>351</v>
      </c>
      <c r="C74" s="17"/>
      <c r="D74" s="17"/>
      <c r="E74" s="17"/>
      <c r="F74" s="11" t="s">
        <v>474</v>
      </c>
      <c r="G74" s="12"/>
      <c r="H74" s="13">
        <v>-18235521.91</v>
      </c>
      <c r="I74" s="13">
        <v>4925.5</v>
      </c>
      <c r="J74" s="13">
        <v>485794.43</v>
      </c>
      <c r="K74" s="13">
        <v>-18716390.84</v>
      </c>
      <c r="L74" s="13"/>
    </row>
    <row r="75" spans="1:12" x14ac:dyDescent="0.3">
      <c r="A75" s="18" t="s">
        <v>476</v>
      </c>
      <c r="B75" s="16" t="s">
        <v>351</v>
      </c>
      <c r="C75" s="17"/>
      <c r="D75" s="17"/>
      <c r="E75" s="17"/>
      <c r="F75" s="17"/>
      <c r="G75" s="19" t="s">
        <v>477</v>
      </c>
      <c r="H75" s="20">
        <v>-2371607.81</v>
      </c>
      <c r="I75" s="20">
        <v>0</v>
      </c>
      <c r="J75" s="20">
        <v>0</v>
      </c>
      <c r="K75" s="20">
        <v>-2371607.81</v>
      </c>
      <c r="L75" s="20"/>
    </row>
    <row r="76" spans="1:12" x14ac:dyDescent="0.3">
      <c r="A76" s="18" t="s">
        <v>478</v>
      </c>
      <c r="B76" s="16" t="s">
        <v>351</v>
      </c>
      <c r="C76" s="17"/>
      <c r="D76" s="17"/>
      <c r="E76" s="17"/>
      <c r="F76" s="17"/>
      <c r="G76" s="19" t="s">
        <v>439</v>
      </c>
      <c r="H76" s="20">
        <v>-3277208.39</v>
      </c>
      <c r="I76" s="20">
        <v>137.61000000000001</v>
      </c>
      <c r="J76" s="20">
        <v>94347.26</v>
      </c>
      <c r="K76" s="20">
        <v>-3371418.04</v>
      </c>
      <c r="L76" s="20"/>
    </row>
    <row r="77" spans="1:12" x14ac:dyDescent="0.3">
      <c r="A77" s="18" t="s">
        <v>479</v>
      </c>
      <c r="B77" s="16" t="s">
        <v>351</v>
      </c>
      <c r="C77" s="17"/>
      <c r="D77" s="17"/>
      <c r="E77" s="17"/>
      <c r="F77" s="17"/>
      <c r="G77" s="19" t="s">
        <v>441</v>
      </c>
      <c r="H77" s="20">
        <v>-1423587.75</v>
      </c>
      <c r="I77" s="20">
        <v>3780.89</v>
      </c>
      <c r="J77" s="20">
        <v>14129.04</v>
      </c>
      <c r="K77" s="20">
        <v>-1433935.9</v>
      </c>
      <c r="L77" s="20"/>
    </row>
    <row r="78" spans="1:12" x14ac:dyDescent="0.3">
      <c r="A78" s="18" t="s">
        <v>480</v>
      </c>
      <c r="B78" s="16" t="s">
        <v>351</v>
      </c>
      <c r="C78" s="17"/>
      <c r="D78" s="17"/>
      <c r="E78" s="17"/>
      <c r="F78" s="17"/>
      <c r="G78" s="19" t="s">
        <v>443</v>
      </c>
      <c r="H78" s="20">
        <v>-283780.59999999998</v>
      </c>
      <c r="I78" s="20">
        <v>0</v>
      </c>
      <c r="J78" s="20">
        <v>0</v>
      </c>
      <c r="K78" s="20">
        <v>-283780.59999999998</v>
      </c>
      <c r="L78" s="20"/>
    </row>
    <row r="79" spans="1:12" x14ac:dyDescent="0.3">
      <c r="A79" s="18" t="s">
        <v>481</v>
      </c>
      <c r="B79" s="16" t="s">
        <v>351</v>
      </c>
      <c r="C79" s="17"/>
      <c r="D79" s="17"/>
      <c r="E79" s="17"/>
      <c r="F79" s="17"/>
      <c r="G79" s="19" t="s">
        <v>482</v>
      </c>
      <c r="H79" s="20">
        <v>-893834.22</v>
      </c>
      <c r="I79" s="20">
        <v>1007</v>
      </c>
      <c r="J79" s="20">
        <v>14484.17</v>
      </c>
      <c r="K79" s="20">
        <v>-907311.39</v>
      </c>
      <c r="L79" s="20"/>
    </row>
    <row r="80" spans="1:12" x14ac:dyDescent="0.3">
      <c r="A80" s="18" t="s">
        <v>483</v>
      </c>
      <c r="B80" s="16" t="s">
        <v>351</v>
      </c>
      <c r="C80" s="17"/>
      <c r="D80" s="17"/>
      <c r="E80" s="17"/>
      <c r="F80" s="17"/>
      <c r="G80" s="19" t="s">
        <v>484</v>
      </c>
      <c r="H80" s="20">
        <v>-88868.27</v>
      </c>
      <c r="I80" s="20">
        <v>0</v>
      </c>
      <c r="J80" s="20">
        <v>773.55</v>
      </c>
      <c r="K80" s="20">
        <v>-89641.82</v>
      </c>
      <c r="L80" s="20"/>
    </row>
    <row r="81" spans="1:12" x14ac:dyDescent="0.3">
      <c r="A81" s="18" t="s">
        <v>485</v>
      </c>
      <c r="B81" s="16" t="s">
        <v>351</v>
      </c>
      <c r="C81" s="17"/>
      <c r="D81" s="17"/>
      <c r="E81" s="17"/>
      <c r="F81" s="17"/>
      <c r="G81" s="19" t="s">
        <v>486</v>
      </c>
      <c r="H81" s="20">
        <v>-9440158.5800000001</v>
      </c>
      <c r="I81" s="20">
        <v>0</v>
      </c>
      <c r="J81" s="20">
        <v>360190.47</v>
      </c>
      <c r="K81" s="20">
        <v>-9800349.0500000007</v>
      </c>
      <c r="L81" s="20"/>
    </row>
    <row r="82" spans="1:12" x14ac:dyDescent="0.3">
      <c r="A82" s="18" t="s">
        <v>487</v>
      </c>
      <c r="B82" s="16" t="s">
        <v>351</v>
      </c>
      <c r="C82" s="17"/>
      <c r="D82" s="17"/>
      <c r="E82" s="17"/>
      <c r="F82" s="17"/>
      <c r="G82" s="19" t="s">
        <v>488</v>
      </c>
      <c r="H82" s="20">
        <v>-162735.25</v>
      </c>
      <c r="I82" s="20">
        <v>0</v>
      </c>
      <c r="J82" s="20">
        <v>734.07</v>
      </c>
      <c r="K82" s="20">
        <v>-163469.32</v>
      </c>
      <c r="L82" s="20"/>
    </row>
    <row r="83" spans="1:12" x14ac:dyDescent="0.3">
      <c r="A83" s="18" t="s">
        <v>489</v>
      </c>
      <c r="B83" s="16" t="s">
        <v>351</v>
      </c>
      <c r="C83" s="17"/>
      <c r="D83" s="17"/>
      <c r="E83" s="17"/>
      <c r="F83" s="17"/>
      <c r="G83" s="19" t="s">
        <v>445</v>
      </c>
      <c r="H83" s="20">
        <v>-276112.28000000003</v>
      </c>
      <c r="I83" s="20">
        <v>0</v>
      </c>
      <c r="J83" s="20">
        <v>319.25</v>
      </c>
      <c r="K83" s="20">
        <v>-276431.53000000003</v>
      </c>
      <c r="L83" s="20"/>
    </row>
    <row r="84" spans="1:12" x14ac:dyDescent="0.3">
      <c r="A84" s="18" t="s">
        <v>490</v>
      </c>
      <c r="B84" s="16" t="s">
        <v>351</v>
      </c>
      <c r="C84" s="17"/>
      <c r="D84" s="17"/>
      <c r="E84" s="17"/>
      <c r="F84" s="17"/>
      <c r="G84" s="19" t="s">
        <v>491</v>
      </c>
      <c r="H84" s="20">
        <v>-17628.759999999998</v>
      </c>
      <c r="I84" s="20">
        <v>0</v>
      </c>
      <c r="J84" s="20">
        <v>816.62</v>
      </c>
      <c r="K84" s="20">
        <v>-18445.38</v>
      </c>
      <c r="L84" s="20"/>
    </row>
    <row r="85" spans="1:12" x14ac:dyDescent="0.3">
      <c r="A85" s="22" t="s">
        <v>351</v>
      </c>
      <c r="B85" s="16" t="s">
        <v>351</v>
      </c>
      <c r="C85" s="17"/>
      <c r="D85" s="17"/>
      <c r="E85" s="17"/>
      <c r="F85" s="17"/>
      <c r="G85" s="23" t="s">
        <v>351</v>
      </c>
      <c r="H85" s="24"/>
      <c r="I85" s="24"/>
      <c r="J85" s="24"/>
      <c r="K85" s="24"/>
      <c r="L85" s="24"/>
    </row>
    <row r="86" spans="1:12" x14ac:dyDescent="0.3">
      <c r="A86" s="10" t="s">
        <v>492</v>
      </c>
      <c r="B86" s="16" t="s">
        <v>351</v>
      </c>
      <c r="C86" s="17"/>
      <c r="D86" s="17"/>
      <c r="E86" s="11" t="s">
        <v>493</v>
      </c>
      <c r="F86" s="12"/>
      <c r="G86" s="12"/>
      <c r="H86" s="13">
        <v>323066.76</v>
      </c>
      <c r="I86" s="13">
        <v>20580</v>
      </c>
      <c r="J86" s="13">
        <v>0</v>
      </c>
      <c r="K86" s="13">
        <v>343646.76</v>
      </c>
      <c r="L86" s="13"/>
    </row>
    <row r="87" spans="1:12" x14ac:dyDescent="0.3">
      <c r="A87" s="10" t="s">
        <v>494</v>
      </c>
      <c r="B87" s="16" t="s">
        <v>351</v>
      </c>
      <c r="C87" s="17"/>
      <c r="D87" s="17"/>
      <c r="E87" s="17"/>
      <c r="F87" s="11" t="s">
        <v>493</v>
      </c>
      <c r="G87" s="12"/>
      <c r="H87" s="13">
        <v>323066.76</v>
      </c>
      <c r="I87" s="13">
        <v>20580</v>
      </c>
      <c r="J87" s="13">
        <v>0</v>
      </c>
      <c r="K87" s="13">
        <v>343646.76</v>
      </c>
      <c r="L87" s="13"/>
    </row>
    <row r="88" spans="1:12" x14ac:dyDescent="0.3">
      <c r="A88" s="18" t="s">
        <v>495</v>
      </c>
      <c r="B88" s="16" t="s">
        <v>351</v>
      </c>
      <c r="C88" s="17"/>
      <c r="D88" s="17"/>
      <c r="E88" s="17"/>
      <c r="F88" s="17"/>
      <c r="G88" s="19" t="s">
        <v>496</v>
      </c>
      <c r="H88" s="20">
        <v>323066.76</v>
      </c>
      <c r="I88" s="20">
        <v>20580</v>
      </c>
      <c r="J88" s="20">
        <v>0</v>
      </c>
      <c r="K88" s="20">
        <v>343646.76</v>
      </c>
      <c r="L88" s="20"/>
    </row>
    <row r="89" spans="1:12" x14ac:dyDescent="0.3">
      <c r="A89" s="22" t="s">
        <v>351</v>
      </c>
      <c r="B89" s="16" t="s">
        <v>351</v>
      </c>
      <c r="C89" s="17"/>
      <c r="D89" s="17"/>
      <c r="E89" s="17"/>
      <c r="F89" s="17"/>
      <c r="G89" s="23" t="s">
        <v>351</v>
      </c>
      <c r="H89" s="24"/>
      <c r="I89" s="24"/>
      <c r="J89" s="24"/>
      <c r="K89" s="24"/>
      <c r="L89" s="24"/>
    </row>
    <row r="90" spans="1:12" x14ac:dyDescent="0.3">
      <c r="A90" s="10" t="s">
        <v>497</v>
      </c>
      <c r="B90" s="16" t="s">
        <v>351</v>
      </c>
      <c r="C90" s="17"/>
      <c r="D90" s="17"/>
      <c r="E90" s="11" t="s">
        <v>498</v>
      </c>
      <c r="F90" s="12"/>
      <c r="G90" s="12"/>
      <c r="H90" s="13">
        <v>-209135.69</v>
      </c>
      <c r="I90" s="13">
        <v>0</v>
      </c>
      <c r="J90" s="13">
        <v>2338.21</v>
      </c>
      <c r="K90" s="13">
        <v>-211473.9</v>
      </c>
      <c r="L90" s="13"/>
    </row>
    <row r="91" spans="1:12" x14ac:dyDescent="0.3">
      <c r="A91" s="10" t="s">
        <v>499</v>
      </c>
      <c r="B91" s="16" t="s">
        <v>351</v>
      </c>
      <c r="C91" s="17"/>
      <c r="D91" s="17"/>
      <c r="E91" s="17"/>
      <c r="F91" s="11" t="s">
        <v>500</v>
      </c>
      <c r="G91" s="12"/>
      <c r="H91" s="13">
        <v>-209135.69</v>
      </c>
      <c r="I91" s="13">
        <v>0</v>
      </c>
      <c r="J91" s="13">
        <v>2338.21</v>
      </c>
      <c r="K91" s="13">
        <v>-211473.9</v>
      </c>
      <c r="L91" s="13"/>
    </row>
    <row r="92" spans="1:12" x14ac:dyDescent="0.3">
      <c r="A92" s="18" t="s">
        <v>501</v>
      </c>
      <c r="B92" s="16" t="s">
        <v>351</v>
      </c>
      <c r="C92" s="17"/>
      <c r="D92" s="17"/>
      <c r="E92" s="17"/>
      <c r="F92" s="17"/>
      <c r="G92" s="19" t="s">
        <v>502</v>
      </c>
      <c r="H92" s="20">
        <v>-209135.69</v>
      </c>
      <c r="I92" s="20">
        <v>0</v>
      </c>
      <c r="J92" s="20">
        <v>2338.21</v>
      </c>
      <c r="K92" s="20">
        <v>-211473.9</v>
      </c>
      <c r="L92" s="20"/>
    </row>
    <row r="93" spans="1:12" x14ac:dyDescent="0.3">
      <c r="A93" s="10" t="s">
        <v>351</v>
      </c>
      <c r="B93" s="16" t="s">
        <v>351</v>
      </c>
      <c r="C93" s="17"/>
      <c r="D93" s="17"/>
      <c r="E93" s="11" t="s">
        <v>351</v>
      </c>
      <c r="F93" s="12"/>
      <c r="G93" s="12"/>
      <c r="H93" s="9"/>
      <c r="I93" s="9"/>
      <c r="J93" s="9"/>
      <c r="K93" s="9"/>
      <c r="L93" s="9"/>
    </row>
    <row r="94" spans="1:12" x14ac:dyDescent="0.3">
      <c r="A94" s="10" t="s">
        <v>52</v>
      </c>
      <c r="B94" s="11" t="s">
        <v>503</v>
      </c>
      <c r="C94" s="12"/>
      <c r="D94" s="12"/>
      <c r="E94" s="12"/>
      <c r="F94" s="12"/>
      <c r="G94" s="12"/>
      <c r="H94" s="13">
        <v>55652044.810000002</v>
      </c>
      <c r="I94" s="13">
        <v>14443855.289999999</v>
      </c>
      <c r="J94" s="13">
        <v>15519723.199999999</v>
      </c>
      <c r="K94" s="13">
        <v>56727912.719999999</v>
      </c>
      <c r="L94" s="13"/>
    </row>
    <row r="95" spans="1:12" x14ac:dyDescent="0.3">
      <c r="A95" s="10" t="s">
        <v>504</v>
      </c>
      <c r="B95" s="15" t="s">
        <v>351</v>
      </c>
      <c r="C95" s="11" t="s">
        <v>505</v>
      </c>
      <c r="D95" s="12"/>
      <c r="E95" s="12"/>
      <c r="F95" s="12"/>
      <c r="G95" s="12"/>
      <c r="H95" s="13">
        <v>40748559.310000002</v>
      </c>
      <c r="I95" s="13">
        <v>14438526.560000001</v>
      </c>
      <c r="J95" s="13">
        <v>15416399.710000001</v>
      </c>
      <c r="K95" s="13">
        <v>41726432.460000001</v>
      </c>
      <c r="L95" s="13"/>
    </row>
    <row r="96" spans="1:12" x14ac:dyDescent="0.3">
      <c r="A96" s="10" t="s">
        <v>506</v>
      </c>
      <c r="B96" s="16" t="s">
        <v>351</v>
      </c>
      <c r="C96" s="17"/>
      <c r="D96" s="11" t="s">
        <v>507</v>
      </c>
      <c r="E96" s="12"/>
      <c r="F96" s="12"/>
      <c r="G96" s="12"/>
      <c r="H96" s="13">
        <v>6271201.75</v>
      </c>
      <c r="I96" s="13">
        <v>9399122.1699999999</v>
      </c>
      <c r="J96" s="13">
        <v>9208066.3800000008</v>
      </c>
      <c r="K96" s="13">
        <v>6080145.96</v>
      </c>
      <c r="L96" s="13"/>
    </row>
    <row r="97" spans="1:12" x14ac:dyDescent="0.3">
      <c r="A97" s="10" t="s">
        <v>508</v>
      </c>
      <c r="B97" s="16" t="s">
        <v>351</v>
      </c>
      <c r="C97" s="17"/>
      <c r="D97" s="17"/>
      <c r="E97" s="11" t="s">
        <v>509</v>
      </c>
      <c r="F97" s="12"/>
      <c r="G97" s="12"/>
      <c r="H97" s="13">
        <v>3663538.77</v>
      </c>
      <c r="I97" s="13">
        <v>6105104.8300000001</v>
      </c>
      <c r="J97" s="13">
        <v>6450993.0199999996</v>
      </c>
      <c r="K97" s="13">
        <v>4009426.96</v>
      </c>
      <c r="L97" s="13"/>
    </row>
    <row r="98" spans="1:12" x14ac:dyDescent="0.3">
      <c r="A98" s="10" t="s">
        <v>510</v>
      </c>
      <c r="B98" s="16" t="s">
        <v>351</v>
      </c>
      <c r="C98" s="17"/>
      <c r="D98" s="17"/>
      <c r="E98" s="17"/>
      <c r="F98" s="11" t="s">
        <v>509</v>
      </c>
      <c r="G98" s="12"/>
      <c r="H98" s="13">
        <v>3663538.77</v>
      </c>
      <c r="I98" s="13">
        <v>6105104.8300000001</v>
      </c>
      <c r="J98" s="13">
        <v>6450993.0199999996</v>
      </c>
      <c r="K98" s="13">
        <v>4009426.96</v>
      </c>
      <c r="L98" s="13"/>
    </row>
    <row r="99" spans="1:12" x14ac:dyDescent="0.3">
      <c r="A99" s="18" t="s">
        <v>511</v>
      </c>
      <c r="B99" s="16" t="s">
        <v>351</v>
      </c>
      <c r="C99" s="17"/>
      <c r="D99" s="17"/>
      <c r="E99" s="17"/>
      <c r="F99" s="17"/>
      <c r="G99" s="19" t="s">
        <v>512</v>
      </c>
      <c r="H99" s="20">
        <v>0</v>
      </c>
      <c r="I99" s="20">
        <v>2015966.88</v>
      </c>
      <c r="J99" s="20">
        <v>2015966.88</v>
      </c>
      <c r="K99" s="20">
        <v>0</v>
      </c>
      <c r="L99" s="20"/>
    </row>
    <row r="100" spans="1:12" x14ac:dyDescent="0.3">
      <c r="A100" s="18" t="s">
        <v>513</v>
      </c>
      <c r="B100" s="16" t="s">
        <v>351</v>
      </c>
      <c r="C100" s="17"/>
      <c r="D100" s="17"/>
      <c r="E100" s="17"/>
      <c r="F100" s="17"/>
      <c r="G100" s="19" t="s">
        <v>514</v>
      </c>
      <c r="H100" s="20">
        <v>2920895.48</v>
      </c>
      <c r="I100" s="20">
        <v>2920895.48</v>
      </c>
      <c r="J100" s="20">
        <v>3084598.59</v>
      </c>
      <c r="K100" s="20">
        <v>3084598.59</v>
      </c>
      <c r="L100" s="20"/>
    </row>
    <row r="101" spans="1:12" x14ac:dyDescent="0.3">
      <c r="A101" s="18" t="s">
        <v>515</v>
      </c>
      <c r="B101" s="16" t="s">
        <v>351</v>
      </c>
      <c r="C101" s="17"/>
      <c r="D101" s="17"/>
      <c r="E101" s="17"/>
      <c r="F101" s="17"/>
      <c r="G101" s="19" t="s">
        <v>516</v>
      </c>
      <c r="H101" s="20">
        <v>514187.06</v>
      </c>
      <c r="I101" s="20">
        <v>514187.06</v>
      </c>
      <c r="J101" s="20">
        <v>710943.77</v>
      </c>
      <c r="K101" s="20">
        <v>710943.77</v>
      </c>
      <c r="L101" s="20"/>
    </row>
    <row r="102" spans="1:12" x14ac:dyDescent="0.3">
      <c r="A102" s="18" t="s">
        <v>517</v>
      </c>
      <c r="B102" s="16" t="s">
        <v>351</v>
      </c>
      <c r="C102" s="17"/>
      <c r="D102" s="17"/>
      <c r="E102" s="17"/>
      <c r="F102" s="17"/>
      <c r="G102" s="19" t="s">
        <v>518</v>
      </c>
      <c r="H102" s="20">
        <v>0</v>
      </c>
      <c r="I102" s="20">
        <v>6563.89</v>
      </c>
      <c r="J102" s="20">
        <v>6563.89</v>
      </c>
      <c r="K102" s="20">
        <v>0</v>
      </c>
      <c r="L102" s="20"/>
    </row>
    <row r="103" spans="1:12" x14ac:dyDescent="0.3">
      <c r="A103" s="18" t="s">
        <v>519</v>
      </c>
      <c r="B103" s="16" t="s">
        <v>351</v>
      </c>
      <c r="C103" s="17"/>
      <c r="D103" s="17"/>
      <c r="E103" s="17"/>
      <c r="F103" s="17"/>
      <c r="G103" s="19" t="s">
        <v>520</v>
      </c>
      <c r="H103" s="20">
        <v>0</v>
      </c>
      <c r="I103" s="20">
        <v>45465.39</v>
      </c>
      <c r="J103" s="20">
        <v>45969.39</v>
      </c>
      <c r="K103" s="20">
        <v>504</v>
      </c>
      <c r="L103" s="20"/>
    </row>
    <row r="104" spans="1:12" x14ac:dyDescent="0.3">
      <c r="A104" s="18" t="s">
        <v>521</v>
      </c>
      <c r="B104" s="16" t="s">
        <v>351</v>
      </c>
      <c r="C104" s="17"/>
      <c r="D104" s="17"/>
      <c r="E104" s="17"/>
      <c r="F104" s="17"/>
      <c r="G104" s="19" t="s">
        <v>522</v>
      </c>
      <c r="H104" s="20">
        <v>228456.23</v>
      </c>
      <c r="I104" s="20">
        <v>602026.13</v>
      </c>
      <c r="J104" s="20">
        <v>586950.5</v>
      </c>
      <c r="K104" s="20">
        <v>213380.6</v>
      </c>
      <c r="L104" s="20"/>
    </row>
    <row r="105" spans="1:12" x14ac:dyDescent="0.3">
      <c r="A105" s="22" t="s">
        <v>351</v>
      </c>
      <c r="B105" s="16" t="s">
        <v>351</v>
      </c>
      <c r="C105" s="17"/>
      <c r="D105" s="17"/>
      <c r="E105" s="17"/>
      <c r="F105" s="17"/>
      <c r="G105" s="23" t="s">
        <v>351</v>
      </c>
      <c r="H105" s="24"/>
      <c r="I105" s="24"/>
      <c r="J105" s="24"/>
      <c r="K105" s="24"/>
      <c r="L105" s="24"/>
    </row>
    <row r="106" spans="1:12" x14ac:dyDescent="0.3">
      <c r="A106" s="10" t="s">
        <v>523</v>
      </c>
      <c r="B106" s="16" t="s">
        <v>351</v>
      </c>
      <c r="C106" s="17"/>
      <c r="D106" s="17"/>
      <c r="E106" s="11" t="s">
        <v>524</v>
      </c>
      <c r="F106" s="12"/>
      <c r="G106" s="12"/>
      <c r="H106" s="13">
        <v>770781.06</v>
      </c>
      <c r="I106" s="13">
        <v>775569.02</v>
      </c>
      <c r="J106" s="13">
        <v>888294.51</v>
      </c>
      <c r="K106" s="13">
        <v>883506.55</v>
      </c>
      <c r="L106" s="13"/>
    </row>
    <row r="107" spans="1:12" x14ac:dyDescent="0.3">
      <c r="A107" s="10" t="s">
        <v>525</v>
      </c>
      <c r="B107" s="16" t="s">
        <v>351</v>
      </c>
      <c r="C107" s="17"/>
      <c r="D107" s="17"/>
      <c r="E107" s="17"/>
      <c r="F107" s="11" t="s">
        <v>524</v>
      </c>
      <c r="G107" s="12"/>
      <c r="H107" s="13">
        <v>770781.06</v>
      </c>
      <c r="I107" s="13">
        <v>775569.02</v>
      </c>
      <c r="J107" s="13">
        <v>888294.51</v>
      </c>
      <c r="K107" s="13">
        <v>883506.55</v>
      </c>
      <c r="L107" s="13"/>
    </row>
    <row r="108" spans="1:12" x14ac:dyDescent="0.3">
      <c r="A108" s="18" t="s">
        <v>526</v>
      </c>
      <c r="B108" s="16" t="s">
        <v>351</v>
      </c>
      <c r="C108" s="17"/>
      <c r="D108" s="17"/>
      <c r="E108" s="17"/>
      <c r="F108" s="17"/>
      <c r="G108" s="19" t="s">
        <v>527</v>
      </c>
      <c r="H108" s="20">
        <v>604849.84</v>
      </c>
      <c r="I108" s="20">
        <v>609637.80000000005</v>
      </c>
      <c r="J108" s="20">
        <v>696302.63</v>
      </c>
      <c r="K108" s="20">
        <v>691514.67</v>
      </c>
      <c r="L108" s="20"/>
    </row>
    <row r="109" spans="1:12" x14ac:dyDescent="0.3">
      <c r="A109" s="18" t="s">
        <v>528</v>
      </c>
      <c r="B109" s="16" t="s">
        <v>351</v>
      </c>
      <c r="C109" s="17"/>
      <c r="D109" s="17"/>
      <c r="E109" s="17"/>
      <c r="F109" s="17"/>
      <c r="G109" s="19" t="s">
        <v>529</v>
      </c>
      <c r="H109" s="20">
        <v>136171</v>
      </c>
      <c r="I109" s="20">
        <v>136171</v>
      </c>
      <c r="J109" s="20">
        <v>153876.92000000001</v>
      </c>
      <c r="K109" s="20">
        <v>153876.92000000001</v>
      </c>
      <c r="L109" s="20"/>
    </row>
    <row r="110" spans="1:12" x14ac:dyDescent="0.3">
      <c r="A110" s="18" t="s">
        <v>530</v>
      </c>
      <c r="B110" s="16" t="s">
        <v>351</v>
      </c>
      <c r="C110" s="17"/>
      <c r="D110" s="17"/>
      <c r="E110" s="17"/>
      <c r="F110" s="17"/>
      <c r="G110" s="19" t="s">
        <v>531</v>
      </c>
      <c r="H110" s="20">
        <v>124.36</v>
      </c>
      <c r="I110" s="20">
        <v>124.36</v>
      </c>
      <c r="J110" s="20">
        <v>0</v>
      </c>
      <c r="K110" s="20">
        <v>0</v>
      </c>
      <c r="L110" s="20"/>
    </row>
    <row r="111" spans="1:12" x14ac:dyDescent="0.3">
      <c r="A111" s="18" t="s">
        <v>532</v>
      </c>
      <c r="B111" s="16" t="s">
        <v>351</v>
      </c>
      <c r="C111" s="17"/>
      <c r="D111" s="17"/>
      <c r="E111" s="17"/>
      <c r="F111" s="17"/>
      <c r="G111" s="19" t="s">
        <v>533</v>
      </c>
      <c r="H111" s="20">
        <v>16934.29</v>
      </c>
      <c r="I111" s="20">
        <v>16934.29</v>
      </c>
      <c r="J111" s="20">
        <v>19116.240000000002</v>
      </c>
      <c r="K111" s="20">
        <v>19116.240000000002</v>
      </c>
      <c r="L111" s="20"/>
    </row>
    <row r="112" spans="1:12" x14ac:dyDescent="0.3">
      <c r="A112" s="18" t="s">
        <v>534</v>
      </c>
      <c r="B112" s="16" t="s">
        <v>351</v>
      </c>
      <c r="C112" s="17"/>
      <c r="D112" s="17"/>
      <c r="E112" s="17"/>
      <c r="F112" s="17"/>
      <c r="G112" s="19" t="s">
        <v>535</v>
      </c>
      <c r="H112" s="20">
        <v>12701.57</v>
      </c>
      <c r="I112" s="20">
        <v>12701.57</v>
      </c>
      <c r="J112" s="20">
        <v>18998.72</v>
      </c>
      <c r="K112" s="20">
        <v>18998.72</v>
      </c>
      <c r="L112" s="20"/>
    </row>
    <row r="113" spans="1:12" x14ac:dyDescent="0.3">
      <c r="A113" s="22" t="s">
        <v>351</v>
      </c>
      <c r="B113" s="16" t="s">
        <v>351</v>
      </c>
      <c r="C113" s="17"/>
      <c r="D113" s="17"/>
      <c r="E113" s="17"/>
      <c r="F113" s="17"/>
      <c r="G113" s="23" t="s">
        <v>351</v>
      </c>
      <c r="H113" s="24"/>
      <c r="I113" s="24"/>
      <c r="J113" s="24"/>
      <c r="K113" s="24"/>
      <c r="L113" s="24"/>
    </row>
    <row r="114" spans="1:12" x14ac:dyDescent="0.3">
      <c r="A114" s="10" t="s">
        <v>536</v>
      </c>
      <c r="B114" s="16" t="s">
        <v>351</v>
      </c>
      <c r="C114" s="17"/>
      <c r="D114" s="17"/>
      <c r="E114" s="11" t="s">
        <v>537</v>
      </c>
      <c r="F114" s="12"/>
      <c r="G114" s="12"/>
      <c r="H114" s="13">
        <v>310157.8</v>
      </c>
      <c r="I114" s="13">
        <v>285961.23</v>
      </c>
      <c r="J114" s="13">
        <v>259193.48</v>
      </c>
      <c r="K114" s="13">
        <v>283390.05</v>
      </c>
      <c r="L114" s="13"/>
    </row>
    <row r="115" spans="1:12" x14ac:dyDescent="0.3">
      <c r="A115" s="10" t="s">
        <v>538</v>
      </c>
      <c r="B115" s="16" t="s">
        <v>351</v>
      </c>
      <c r="C115" s="17"/>
      <c r="D115" s="17"/>
      <c r="E115" s="17"/>
      <c r="F115" s="11" t="s">
        <v>537</v>
      </c>
      <c r="G115" s="12"/>
      <c r="H115" s="13">
        <v>310157.8</v>
      </c>
      <c r="I115" s="13">
        <v>285961.23</v>
      </c>
      <c r="J115" s="13">
        <v>259193.48</v>
      </c>
      <c r="K115" s="13">
        <v>283390.05</v>
      </c>
      <c r="L115" s="13"/>
    </row>
    <row r="116" spans="1:12" x14ac:dyDescent="0.3">
      <c r="A116" s="18" t="s">
        <v>539</v>
      </c>
      <c r="B116" s="16" t="s">
        <v>351</v>
      </c>
      <c r="C116" s="17"/>
      <c r="D116" s="17"/>
      <c r="E116" s="17"/>
      <c r="F116" s="17"/>
      <c r="G116" s="19" t="s">
        <v>540</v>
      </c>
      <c r="H116" s="20">
        <v>118002.47</v>
      </c>
      <c r="I116" s="20">
        <v>119421.84</v>
      </c>
      <c r="J116" s="20">
        <v>147116.78</v>
      </c>
      <c r="K116" s="20">
        <v>145697.41</v>
      </c>
      <c r="L116" s="20"/>
    </row>
    <row r="117" spans="1:12" x14ac:dyDescent="0.3">
      <c r="A117" s="18" t="s">
        <v>541</v>
      </c>
      <c r="B117" s="16" t="s">
        <v>351</v>
      </c>
      <c r="C117" s="17"/>
      <c r="D117" s="17"/>
      <c r="E117" s="17"/>
      <c r="F117" s="17"/>
      <c r="G117" s="19" t="s">
        <v>542</v>
      </c>
      <c r="H117" s="20">
        <v>0</v>
      </c>
      <c r="I117" s="20">
        <v>0</v>
      </c>
      <c r="J117" s="20">
        <v>205.9</v>
      </c>
      <c r="K117" s="20">
        <v>205.9</v>
      </c>
      <c r="L117" s="20"/>
    </row>
    <row r="118" spans="1:12" x14ac:dyDescent="0.3">
      <c r="A118" s="18" t="s">
        <v>543</v>
      </c>
      <c r="B118" s="16" t="s">
        <v>351</v>
      </c>
      <c r="C118" s="17"/>
      <c r="D118" s="17"/>
      <c r="E118" s="17"/>
      <c r="F118" s="17"/>
      <c r="G118" s="19" t="s">
        <v>544</v>
      </c>
      <c r="H118" s="20">
        <v>5653.76</v>
      </c>
      <c r="I118" s="20">
        <v>5653.82</v>
      </c>
      <c r="J118" s="20">
        <v>3223.03</v>
      </c>
      <c r="K118" s="20">
        <v>3222.97</v>
      </c>
      <c r="L118" s="20"/>
    </row>
    <row r="119" spans="1:12" x14ac:dyDescent="0.3">
      <c r="A119" s="18" t="s">
        <v>545</v>
      </c>
      <c r="B119" s="16" t="s">
        <v>351</v>
      </c>
      <c r="C119" s="17"/>
      <c r="D119" s="17"/>
      <c r="E119" s="17"/>
      <c r="F119" s="17"/>
      <c r="G119" s="19" t="s">
        <v>546</v>
      </c>
      <c r="H119" s="20">
        <v>50308.97</v>
      </c>
      <c r="I119" s="20">
        <v>24692.97</v>
      </c>
      <c r="J119" s="20">
        <v>14556.02</v>
      </c>
      <c r="K119" s="20">
        <v>40172.019999999997</v>
      </c>
      <c r="L119" s="20"/>
    </row>
    <row r="120" spans="1:12" x14ac:dyDescent="0.3">
      <c r="A120" s="18" t="s">
        <v>547</v>
      </c>
      <c r="B120" s="16" t="s">
        <v>351</v>
      </c>
      <c r="C120" s="17"/>
      <c r="D120" s="17"/>
      <c r="E120" s="17"/>
      <c r="F120" s="17"/>
      <c r="G120" s="19" t="s">
        <v>548</v>
      </c>
      <c r="H120" s="20">
        <v>77228.160000000003</v>
      </c>
      <c r="I120" s="20">
        <v>77228.160000000003</v>
      </c>
      <c r="J120" s="20">
        <v>56309.4</v>
      </c>
      <c r="K120" s="20">
        <v>56309.4</v>
      </c>
      <c r="L120" s="20"/>
    </row>
    <row r="121" spans="1:12" x14ac:dyDescent="0.3">
      <c r="A121" s="18" t="s">
        <v>549</v>
      </c>
      <c r="B121" s="16" t="s">
        <v>351</v>
      </c>
      <c r="C121" s="17"/>
      <c r="D121" s="17"/>
      <c r="E121" s="17"/>
      <c r="F121" s="17"/>
      <c r="G121" s="19" t="s">
        <v>550</v>
      </c>
      <c r="H121" s="20">
        <v>39947.879999999997</v>
      </c>
      <c r="I121" s="20">
        <v>39947.879999999997</v>
      </c>
      <c r="J121" s="20">
        <v>20778.669999999998</v>
      </c>
      <c r="K121" s="20">
        <v>20778.669999999998</v>
      </c>
      <c r="L121" s="20"/>
    </row>
    <row r="122" spans="1:12" x14ac:dyDescent="0.3">
      <c r="A122" s="18" t="s">
        <v>551</v>
      </c>
      <c r="B122" s="16" t="s">
        <v>351</v>
      </c>
      <c r="C122" s="17"/>
      <c r="D122" s="17"/>
      <c r="E122" s="17"/>
      <c r="F122" s="17"/>
      <c r="G122" s="19" t="s">
        <v>552</v>
      </c>
      <c r="H122" s="20">
        <v>953.82</v>
      </c>
      <c r="I122" s="20">
        <v>953.82</v>
      </c>
      <c r="J122" s="20">
        <v>2748.53</v>
      </c>
      <c r="K122" s="20">
        <v>2748.53</v>
      </c>
      <c r="L122" s="20"/>
    </row>
    <row r="123" spans="1:12" x14ac:dyDescent="0.3">
      <c r="A123" s="18" t="s">
        <v>553</v>
      </c>
      <c r="B123" s="16" t="s">
        <v>351</v>
      </c>
      <c r="C123" s="17"/>
      <c r="D123" s="17"/>
      <c r="E123" s="17"/>
      <c r="F123" s="17"/>
      <c r="G123" s="19" t="s">
        <v>554</v>
      </c>
      <c r="H123" s="20">
        <v>18062.740000000002</v>
      </c>
      <c r="I123" s="20">
        <v>18062.740000000002</v>
      </c>
      <c r="J123" s="20">
        <v>14255.15</v>
      </c>
      <c r="K123" s="20">
        <v>14255.15</v>
      </c>
      <c r="L123" s="20"/>
    </row>
    <row r="124" spans="1:12" x14ac:dyDescent="0.3">
      <c r="A124" s="22" t="s">
        <v>351</v>
      </c>
      <c r="B124" s="16" t="s">
        <v>351</v>
      </c>
      <c r="C124" s="17"/>
      <c r="D124" s="17"/>
      <c r="E124" s="17"/>
      <c r="F124" s="17"/>
      <c r="G124" s="23" t="s">
        <v>351</v>
      </c>
      <c r="H124" s="24"/>
      <c r="I124" s="24"/>
      <c r="J124" s="24"/>
      <c r="K124" s="24"/>
      <c r="L124" s="24"/>
    </row>
    <row r="125" spans="1:12" x14ac:dyDescent="0.3">
      <c r="A125" s="10" t="s">
        <v>555</v>
      </c>
      <c r="B125" s="16" t="s">
        <v>351</v>
      </c>
      <c r="C125" s="17"/>
      <c r="D125" s="17"/>
      <c r="E125" s="11" t="s">
        <v>556</v>
      </c>
      <c r="F125" s="12"/>
      <c r="G125" s="12"/>
      <c r="H125" s="13">
        <v>1526724.12</v>
      </c>
      <c r="I125" s="13">
        <v>2232487.09</v>
      </c>
      <c r="J125" s="13">
        <v>1609585.37</v>
      </c>
      <c r="K125" s="13">
        <v>903822.4</v>
      </c>
      <c r="L125" s="13"/>
    </row>
    <row r="126" spans="1:12" x14ac:dyDescent="0.3">
      <c r="A126" s="10" t="s">
        <v>557</v>
      </c>
      <c r="B126" s="16" t="s">
        <v>351</v>
      </c>
      <c r="C126" s="17"/>
      <c r="D126" s="17"/>
      <c r="E126" s="17"/>
      <c r="F126" s="11" t="s">
        <v>556</v>
      </c>
      <c r="G126" s="12"/>
      <c r="H126" s="13">
        <v>1526724.12</v>
      </c>
      <c r="I126" s="13">
        <v>2232487.09</v>
      </c>
      <c r="J126" s="13">
        <v>1609585.37</v>
      </c>
      <c r="K126" s="13">
        <v>903822.4</v>
      </c>
      <c r="L126" s="13"/>
    </row>
    <row r="127" spans="1:12" x14ac:dyDescent="0.3">
      <c r="A127" s="18" t="s">
        <v>558</v>
      </c>
      <c r="B127" s="16" t="s">
        <v>351</v>
      </c>
      <c r="C127" s="17"/>
      <c r="D127" s="17"/>
      <c r="E127" s="17"/>
      <c r="F127" s="17"/>
      <c r="G127" s="19" t="s">
        <v>559</v>
      </c>
      <c r="H127" s="20">
        <v>1526724.12</v>
      </c>
      <c r="I127" s="20">
        <v>2232487.09</v>
      </c>
      <c r="J127" s="20">
        <v>1609585.37</v>
      </c>
      <c r="K127" s="20">
        <v>903822.4</v>
      </c>
      <c r="L127" s="20"/>
    </row>
    <row r="128" spans="1:12" x14ac:dyDescent="0.3">
      <c r="A128" s="22" t="s">
        <v>351</v>
      </c>
      <c r="B128" s="16" t="s">
        <v>351</v>
      </c>
      <c r="C128" s="17"/>
      <c r="D128" s="17"/>
      <c r="E128" s="17"/>
      <c r="F128" s="17"/>
      <c r="G128" s="23" t="s">
        <v>351</v>
      </c>
      <c r="H128" s="24"/>
      <c r="I128" s="24"/>
      <c r="J128" s="24"/>
      <c r="K128" s="24"/>
      <c r="L128" s="24"/>
    </row>
    <row r="129" spans="1:12" x14ac:dyDescent="0.3">
      <c r="A129" s="10" t="s">
        <v>563</v>
      </c>
      <c r="B129" s="16" t="s">
        <v>351</v>
      </c>
      <c r="C129" s="17"/>
      <c r="D129" s="11" t="s">
        <v>564</v>
      </c>
      <c r="E129" s="12"/>
      <c r="F129" s="12"/>
      <c r="G129" s="12"/>
      <c r="H129" s="13">
        <v>34477357.560000002</v>
      </c>
      <c r="I129" s="13">
        <v>5039404.3899999997</v>
      </c>
      <c r="J129" s="13">
        <v>6208333.3300000001</v>
      </c>
      <c r="K129" s="13">
        <v>35646286.5</v>
      </c>
      <c r="L129" s="13"/>
    </row>
    <row r="130" spans="1:12" x14ac:dyDescent="0.3">
      <c r="A130" s="10" t="s">
        <v>565</v>
      </c>
      <c r="B130" s="16" t="s">
        <v>351</v>
      </c>
      <c r="C130" s="17"/>
      <c r="D130" s="17"/>
      <c r="E130" s="11" t="s">
        <v>564</v>
      </c>
      <c r="F130" s="12"/>
      <c r="G130" s="12"/>
      <c r="H130" s="13">
        <v>34477357.560000002</v>
      </c>
      <c r="I130" s="13">
        <v>5039404.3899999997</v>
      </c>
      <c r="J130" s="13">
        <v>6208333.3300000001</v>
      </c>
      <c r="K130" s="13">
        <v>35646286.5</v>
      </c>
      <c r="L130" s="13"/>
    </row>
    <row r="131" spans="1:12" x14ac:dyDescent="0.3">
      <c r="A131" s="10" t="s">
        <v>566</v>
      </c>
      <c r="B131" s="16" t="s">
        <v>351</v>
      </c>
      <c r="C131" s="17"/>
      <c r="D131" s="17"/>
      <c r="E131" s="17"/>
      <c r="F131" s="11" t="s">
        <v>564</v>
      </c>
      <c r="G131" s="12"/>
      <c r="H131" s="13">
        <v>34477357.560000002</v>
      </c>
      <c r="I131" s="13">
        <v>5039404.3899999997</v>
      </c>
      <c r="J131" s="13">
        <v>6208333.3300000001</v>
      </c>
      <c r="K131" s="13">
        <v>35646286.5</v>
      </c>
      <c r="L131" s="13"/>
    </row>
    <row r="132" spans="1:12" x14ac:dyDescent="0.3">
      <c r="A132" s="18" t="s">
        <v>567</v>
      </c>
      <c r="B132" s="16" t="s">
        <v>351</v>
      </c>
      <c r="C132" s="17"/>
      <c r="D132" s="17"/>
      <c r="E132" s="17"/>
      <c r="F132" s="17"/>
      <c r="G132" s="19" t="s">
        <v>568</v>
      </c>
      <c r="H132" s="20">
        <v>34477357.560000002</v>
      </c>
      <c r="I132" s="20">
        <v>5039404.3899999997</v>
      </c>
      <c r="J132" s="20">
        <v>6208333.3300000001</v>
      </c>
      <c r="K132" s="20">
        <v>35646286.5</v>
      </c>
      <c r="L132" s="20"/>
    </row>
    <row r="133" spans="1:12" x14ac:dyDescent="0.3">
      <c r="A133" s="22" t="s">
        <v>351</v>
      </c>
      <c r="B133" s="16" t="s">
        <v>351</v>
      </c>
      <c r="C133" s="17"/>
      <c r="D133" s="17"/>
      <c r="E133" s="17"/>
      <c r="F133" s="17"/>
      <c r="G133" s="23" t="s">
        <v>351</v>
      </c>
      <c r="H133" s="24"/>
      <c r="I133" s="24"/>
      <c r="J133" s="24"/>
      <c r="K133" s="24"/>
      <c r="L133" s="24"/>
    </row>
    <row r="134" spans="1:12" x14ac:dyDescent="0.3">
      <c r="A134" s="10" t="s">
        <v>569</v>
      </c>
      <c r="B134" s="15" t="s">
        <v>351</v>
      </c>
      <c r="C134" s="11" t="s">
        <v>570</v>
      </c>
      <c r="D134" s="12"/>
      <c r="E134" s="12"/>
      <c r="F134" s="12"/>
      <c r="G134" s="12"/>
      <c r="H134" s="13">
        <v>16891822.5</v>
      </c>
      <c r="I134" s="13">
        <v>5328.73</v>
      </c>
      <c r="J134" s="13">
        <v>103323.49</v>
      </c>
      <c r="K134" s="13">
        <v>16989817.260000002</v>
      </c>
      <c r="L134" s="13"/>
    </row>
    <row r="135" spans="1:12" x14ac:dyDescent="0.3">
      <c r="A135" s="10" t="s">
        <v>571</v>
      </c>
      <c r="B135" s="16" t="s">
        <v>351</v>
      </c>
      <c r="C135" s="17"/>
      <c r="D135" s="11" t="s">
        <v>572</v>
      </c>
      <c r="E135" s="12"/>
      <c r="F135" s="12"/>
      <c r="G135" s="12"/>
      <c r="H135" s="13">
        <v>16891822.5</v>
      </c>
      <c r="I135" s="13">
        <v>5328.73</v>
      </c>
      <c r="J135" s="13">
        <v>103323.49</v>
      </c>
      <c r="K135" s="13">
        <v>16989817.260000002</v>
      </c>
      <c r="L135" s="13"/>
    </row>
    <row r="136" spans="1:12" x14ac:dyDescent="0.3">
      <c r="A136" s="10" t="s">
        <v>573</v>
      </c>
      <c r="B136" s="16" t="s">
        <v>351</v>
      </c>
      <c r="C136" s="17"/>
      <c r="D136" s="17"/>
      <c r="E136" s="11" t="s">
        <v>574</v>
      </c>
      <c r="F136" s="12"/>
      <c r="G136" s="12"/>
      <c r="H136" s="13">
        <v>16193832.59</v>
      </c>
      <c r="I136" s="13">
        <v>0</v>
      </c>
      <c r="J136" s="13">
        <v>100867.91</v>
      </c>
      <c r="K136" s="13">
        <v>16294700.5</v>
      </c>
      <c r="L136" s="13"/>
    </row>
    <row r="137" spans="1:12" x14ac:dyDescent="0.3">
      <c r="A137" s="10" t="s">
        <v>575</v>
      </c>
      <c r="B137" s="16" t="s">
        <v>351</v>
      </c>
      <c r="C137" s="17"/>
      <c r="D137" s="17"/>
      <c r="E137" s="17"/>
      <c r="F137" s="11" t="s">
        <v>574</v>
      </c>
      <c r="G137" s="12"/>
      <c r="H137" s="13">
        <v>16193832.59</v>
      </c>
      <c r="I137" s="13">
        <v>0</v>
      </c>
      <c r="J137" s="13">
        <v>100867.91</v>
      </c>
      <c r="K137" s="13">
        <v>16294700.5</v>
      </c>
      <c r="L137" s="13"/>
    </row>
    <row r="138" spans="1:12" x14ac:dyDescent="0.3">
      <c r="A138" s="18" t="s">
        <v>578</v>
      </c>
      <c r="B138" s="16" t="s">
        <v>351</v>
      </c>
      <c r="C138" s="17"/>
      <c r="D138" s="17"/>
      <c r="E138" s="17"/>
      <c r="F138" s="17"/>
      <c r="G138" s="19" t="s">
        <v>579</v>
      </c>
      <c r="H138" s="20">
        <v>16193832.59</v>
      </c>
      <c r="I138" s="20">
        <v>0</v>
      </c>
      <c r="J138" s="20">
        <v>100867.91</v>
      </c>
      <c r="K138" s="20">
        <v>16294700.5</v>
      </c>
      <c r="L138" s="20"/>
    </row>
    <row r="139" spans="1:12" x14ac:dyDescent="0.3">
      <c r="A139" s="22" t="s">
        <v>351</v>
      </c>
      <c r="B139" s="16" t="s">
        <v>351</v>
      </c>
      <c r="C139" s="17"/>
      <c r="D139" s="17"/>
      <c r="E139" s="17"/>
      <c r="F139" s="17"/>
      <c r="G139" s="23" t="s">
        <v>351</v>
      </c>
      <c r="H139" s="24"/>
      <c r="I139" s="24"/>
      <c r="J139" s="24"/>
      <c r="K139" s="24"/>
      <c r="L139" s="24"/>
    </row>
    <row r="140" spans="1:12" x14ac:dyDescent="0.3">
      <c r="A140" s="10" t="s">
        <v>580</v>
      </c>
      <c r="B140" s="16" t="s">
        <v>351</v>
      </c>
      <c r="C140" s="17"/>
      <c r="D140" s="17"/>
      <c r="E140" s="11" t="s">
        <v>581</v>
      </c>
      <c r="F140" s="12"/>
      <c r="G140" s="12"/>
      <c r="H140" s="13">
        <v>155526.1</v>
      </c>
      <c r="I140" s="13">
        <v>5328.73</v>
      </c>
      <c r="J140" s="13">
        <v>0</v>
      </c>
      <c r="K140" s="13">
        <v>150197.37</v>
      </c>
      <c r="L140" s="13"/>
    </row>
    <row r="141" spans="1:12" x14ac:dyDescent="0.3">
      <c r="A141" s="10" t="s">
        <v>582</v>
      </c>
      <c r="B141" s="16" t="s">
        <v>351</v>
      </c>
      <c r="C141" s="17"/>
      <c r="D141" s="17"/>
      <c r="E141" s="17"/>
      <c r="F141" s="11" t="s">
        <v>581</v>
      </c>
      <c r="G141" s="12"/>
      <c r="H141" s="13">
        <v>155526.1</v>
      </c>
      <c r="I141" s="13">
        <v>5328.73</v>
      </c>
      <c r="J141" s="13">
        <v>0</v>
      </c>
      <c r="K141" s="13">
        <v>150197.37</v>
      </c>
      <c r="L141" s="13"/>
    </row>
    <row r="142" spans="1:12" x14ac:dyDescent="0.3">
      <c r="A142" s="18" t="s">
        <v>583</v>
      </c>
      <c r="B142" s="16" t="s">
        <v>351</v>
      </c>
      <c r="C142" s="17"/>
      <c r="D142" s="17"/>
      <c r="E142" s="17"/>
      <c r="F142" s="17"/>
      <c r="G142" s="19" t="s">
        <v>584</v>
      </c>
      <c r="H142" s="20">
        <v>155526.1</v>
      </c>
      <c r="I142" s="20">
        <v>5328.73</v>
      </c>
      <c r="J142" s="20">
        <v>0</v>
      </c>
      <c r="K142" s="20">
        <v>150197.37</v>
      </c>
      <c r="L142" s="20"/>
    </row>
    <row r="143" spans="1:12" x14ac:dyDescent="0.3">
      <c r="A143" s="22" t="s">
        <v>351</v>
      </c>
      <c r="B143" s="16" t="s">
        <v>351</v>
      </c>
      <c r="C143" s="17"/>
      <c r="D143" s="17"/>
      <c r="E143" s="17"/>
      <c r="F143" s="17"/>
      <c r="G143" s="23" t="s">
        <v>351</v>
      </c>
      <c r="H143" s="24"/>
      <c r="I143" s="24"/>
      <c r="J143" s="24"/>
      <c r="K143" s="24"/>
      <c r="L143" s="24"/>
    </row>
    <row r="144" spans="1:12" x14ac:dyDescent="0.3">
      <c r="A144" s="10" t="s">
        <v>585</v>
      </c>
      <c r="B144" s="16" t="s">
        <v>351</v>
      </c>
      <c r="C144" s="17"/>
      <c r="D144" s="17"/>
      <c r="E144" s="11" t="s">
        <v>586</v>
      </c>
      <c r="F144" s="12"/>
      <c r="G144" s="12"/>
      <c r="H144" s="13">
        <v>542463.81000000006</v>
      </c>
      <c r="I144" s="13">
        <v>0</v>
      </c>
      <c r="J144" s="13">
        <v>2455.58</v>
      </c>
      <c r="K144" s="13">
        <v>544919.39</v>
      </c>
      <c r="L144" s="13"/>
    </row>
    <row r="145" spans="1:12" x14ac:dyDescent="0.3">
      <c r="A145" s="10" t="s">
        <v>587</v>
      </c>
      <c r="B145" s="16" t="s">
        <v>351</v>
      </c>
      <c r="C145" s="17"/>
      <c r="D145" s="17"/>
      <c r="E145" s="17"/>
      <c r="F145" s="11" t="s">
        <v>586</v>
      </c>
      <c r="G145" s="12"/>
      <c r="H145" s="13">
        <v>542463.81000000006</v>
      </c>
      <c r="I145" s="13">
        <v>0</v>
      </c>
      <c r="J145" s="13">
        <v>2455.58</v>
      </c>
      <c r="K145" s="13">
        <v>544919.39</v>
      </c>
      <c r="L145" s="13"/>
    </row>
    <row r="146" spans="1:12" x14ac:dyDescent="0.3">
      <c r="A146" s="18" t="s">
        <v>588</v>
      </c>
      <c r="B146" s="16" t="s">
        <v>351</v>
      </c>
      <c r="C146" s="17"/>
      <c r="D146" s="17"/>
      <c r="E146" s="17"/>
      <c r="F146" s="17"/>
      <c r="G146" s="19" t="s">
        <v>589</v>
      </c>
      <c r="H146" s="20">
        <v>142570.03</v>
      </c>
      <c r="I146" s="20">
        <v>0</v>
      </c>
      <c r="J146" s="20">
        <v>712.84</v>
      </c>
      <c r="K146" s="20">
        <v>143282.87</v>
      </c>
      <c r="L146" s="20"/>
    </row>
    <row r="147" spans="1:12" x14ac:dyDescent="0.3">
      <c r="A147" s="18" t="s">
        <v>590</v>
      </c>
      <c r="B147" s="16" t="s">
        <v>351</v>
      </c>
      <c r="C147" s="17"/>
      <c r="D147" s="17"/>
      <c r="E147" s="17"/>
      <c r="F147" s="17"/>
      <c r="G147" s="19" t="s">
        <v>591</v>
      </c>
      <c r="H147" s="20">
        <v>399893.78</v>
      </c>
      <c r="I147" s="20">
        <v>0</v>
      </c>
      <c r="J147" s="20">
        <v>1742.74</v>
      </c>
      <c r="K147" s="20">
        <v>401636.52</v>
      </c>
      <c r="L147" s="20"/>
    </row>
    <row r="148" spans="1:12" x14ac:dyDescent="0.3">
      <c r="A148" s="10" t="s">
        <v>351</v>
      </c>
      <c r="B148" s="16" t="s">
        <v>351</v>
      </c>
      <c r="C148" s="17"/>
      <c r="D148" s="11" t="s">
        <v>351</v>
      </c>
      <c r="E148" s="12"/>
      <c r="F148" s="12"/>
      <c r="G148" s="12"/>
      <c r="H148" s="9"/>
      <c r="I148" s="9"/>
      <c r="J148" s="9"/>
      <c r="K148" s="9"/>
      <c r="L148" s="9"/>
    </row>
    <row r="149" spans="1:12" x14ac:dyDescent="0.3">
      <c r="A149" s="10" t="s">
        <v>592</v>
      </c>
      <c r="B149" s="15" t="s">
        <v>351</v>
      </c>
      <c r="C149" s="11" t="s">
        <v>593</v>
      </c>
      <c r="D149" s="12"/>
      <c r="E149" s="12"/>
      <c r="F149" s="12"/>
      <c r="G149" s="12"/>
      <c r="H149" s="13">
        <v>-1988337</v>
      </c>
      <c r="I149" s="13">
        <v>0</v>
      </c>
      <c r="J149" s="13">
        <v>0</v>
      </c>
      <c r="K149" s="13">
        <v>-1988337</v>
      </c>
      <c r="L149" s="13"/>
    </row>
    <row r="150" spans="1:12" x14ac:dyDescent="0.3">
      <c r="A150" s="10" t="s">
        <v>594</v>
      </c>
      <c r="B150" s="16" t="s">
        <v>351</v>
      </c>
      <c r="C150" s="17"/>
      <c r="D150" s="11" t="s">
        <v>595</v>
      </c>
      <c r="E150" s="12"/>
      <c r="F150" s="12"/>
      <c r="G150" s="12"/>
      <c r="H150" s="13">
        <v>-1988337</v>
      </c>
      <c r="I150" s="13">
        <v>0</v>
      </c>
      <c r="J150" s="13">
        <v>0</v>
      </c>
      <c r="K150" s="13">
        <v>-1988337</v>
      </c>
      <c r="L150" s="13"/>
    </row>
    <row r="151" spans="1:12" x14ac:dyDescent="0.3">
      <c r="A151" s="10" t="s">
        <v>596</v>
      </c>
      <c r="B151" s="16" t="s">
        <v>351</v>
      </c>
      <c r="C151" s="17"/>
      <c r="D151" s="17"/>
      <c r="E151" s="11" t="s">
        <v>597</v>
      </c>
      <c r="F151" s="12"/>
      <c r="G151" s="12"/>
      <c r="H151" s="13">
        <v>-1988337</v>
      </c>
      <c r="I151" s="13">
        <v>0</v>
      </c>
      <c r="J151" s="13">
        <v>0</v>
      </c>
      <c r="K151" s="13">
        <v>-1988337</v>
      </c>
      <c r="L151" s="13"/>
    </row>
    <row r="152" spans="1:12" x14ac:dyDescent="0.3">
      <c r="A152" s="10" t="s">
        <v>598</v>
      </c>
      <c r="B152" s="16" t="s">
        <v>351</v>
      </c>
      <c r="C152" s="17"/>
      <c r="D152" s="17"/>
      <c r="E152" s="17"/>
      <c r="F152" s="11" t="s">
        <v>597</v>
      </c>
      <c r="G152" s="12"/>
      <c r="H152" s="13">
        <v>-1988337</v>
      </c>
      <c r="I152" s="13">
        <v>0</v>
      </c>
      <c r="J152" s="13">
        <v>0</v>
      </c>
      <c r="K152" s="13">
        <v>-1988337</v>
      </c>
      <c r="L152" s="13"/>
    </row>
    <row r="153" spans="1:12" x14ac:dyDescent="0.3">
      <c r="A153" s="18" t="s">
        <v>599</v>
      </c>
      <c r="B153" s="16" t="s">
        <v>351</v>
      </c>
      <c r="C153" s="17"/>
      <c r="D153" s="17"/>
      <c r="E153" s="17"/>
      <c r="F153" s="17"/>
      <c r="G153" s="19" t="s">
        <v>600</v>
      </c>
      <c r="H153" s="20">
        <v>-1988337</v>
      </c>
      <c r="I153" s="20">
        <v>0</v>
      </c>
      <c r="J153" s="20">
        <v>0</v>
      </c>
      <c r="K153" s="20">
        <v>-1988337</v>
      </c>
      <c r="L153" s="20"/>
    </row>
    <row r="154" spans="1:12" x14ac:dyDescent="0.3">
      <c r="A154" s="22" t="s">
        <v>351</v>
      </c>
      <c r="B154" s="16" t="s">
        <v>351</v>
      </c>
      <c r="C154" s="17"/>
      <c r="D154" s="17"/>
      <c r="E154" s="17"/>
      <c r="F154" s="17"/>
      <c r="G154" s="23" t="s">
        <v>351</v>
      </c>
      <c r="H154" s="24"/>
      <c r="I154" s="24"/>
      <c r="J154" s="24"/>
      <c r="K154" s="24"/>
      <c r="L154" s="24"/>
    </row>
    <row r="155" spans="1:12" x14ac:dyDescent="0.3">
      <c r="A155" s="10" t="s">
        <v>56</v>
      </c>
      <c r="B155" s="11" t="s">
        <v>601</v>
      </c>
      <c r="C155" s="12"/>
      <c r="D155" s="12"/>
      <c r="E155" s="12"/>
      <c r="F155" s="12"/>
      <c r="G155" s="12"/>
      <c r="H155" s="13">
        <v>15345248.92</v>
      </c>
      <c r="I155" s="13">
        <v>8872135.0399999991</v>
      </c>
      <c r="J155" s="13">
        <v>3564130.25</v>
      </c>
      <c r="K155" s="13">
        <v>20653253.710000001</v>
      </c>
      <c r="L155" s="13"/>
    </row>
    <row r="156" spans="1:12" x14ac:dyDescent="0.3">
      <c r="A156" s="10" t="s">
        <v>602</v>
      </c>
      <c r="B156" s="15" t="s">
        <v>351</v>
      </c>
      <c r="C156" s="11" t="s">
        <v>603</v>
      </c>
      <c r="D156" s="12"/>
      <c r="E156" s="12"/>
      <c r="F156" s="12"/>
      <c r="G156" s="12"/>
      <c r="H156" s="13">
        <v>10912875.98</v>
      </c>
      <c r="I156" s="13">
        <v>7404055.9000000004</v>
      </c>
      <c r="J156" s="13">
        <v>3548214.44</v>
      </c>
      <c r="K156" s="13">
        <v>14768717.439999999</v>
      </c>
      <c r="L156" s="13"/>
    </row>
    <row r="157" spans="1:12" x14ac:dyDescent="0.3">
      <c r="A157" s="10" t="s">
        <v>604</v>
      </c>
      <c r="B157" s="16" t="s">
        <v>351</v>
      </c>
      <c r="C157" s="17"/>
      <c r="D157" s="11" t="s">
        <v>605</v>
      </c>
      <c r="E157" s="12"/>
      <c r="F157" s="12"/>
      <c r="G157" s="12"/>
      <c r="H157" s="13">
        <v>9202728.5999999996</v>
      </c>
      <c r="I157" s="13">
        <v>7062858.1399999997</v>
      </c>
      <c r="J157" s="13">
        <v>3548214.35</v>
      </c>
      <c r="K157" s="13">
        <v>12717372.390000001</v>
      </c>
      <c r="L157" s="13">
        <f>I157-J157</f>
        <v>3514643.7899999996</v>
      </c>
    </row>
    <row r="158" spans="1:12" x14ac:dyDescent="0.3">
      <c r="A158" s="10" t="s">
        <v>606</v>
      </c>
      <c r="B158" s="16" t="s">
        <v>351</v>
      </c>
      <c r="C158" s="17"/>
      <c r="D158" s="17"/>
      <c r="E158" s="11" t="s">
        <v>607</v>
      </c>
      <c r="F158" s="12"/>
      <c r="G158" s="12"/>
      <c r="H158" s="13">
        <v>290840.34000000003</v>
      </c>
      <c r="I158" s="13">
        <v>175456.32</v>
      </c>
      <c r="J158" s="13">
        <v>78381.179999999993</v>
      </c>
      <c r="K158" s="13">
        <v>387915.48</v>
      </c>
      <c r="L158" s="13"/>
    </row>
    <row r="159" spans="1:12" x14ac:dyDescent="0.3">
      <c r="A159" s="10" t="s">
        <v>608</v>
      </c>
      <c r="B159" s="16" t="s">
        <v>351</v>
      </c>
      <c r="C159" s="17"/>
      <c r="D159" s="17"/>
      <c r="E159" s="17"/>
      <c r="F159" s="11" t="s">
        <v>609</v>
      </c>
      <c r="G159" s="12"/>
      <c r="H159" s="13">
        <v>148479.16</v>
      </c>
      <c r="I159" s="13">
        <v>97995.59</v>
      </c>
      <c r="J159" s="13">
        <v>49345.09</v>
      </c>
      <c r="K159" s="13">
        <v>197129.66</v>
      </c>
      <c r="L159" s="13">
        <f>I159-J159</f>
        <v>48650.5</v>
      </c>
    </row>
    <row r="160" spans="1:12" x14ac:dyDescent="0.3">
      <c r="A160" s="18" t="s">
        <v>610</v>
      </c>
      <c r="B160" s="16" t="s">
        <v>351</v>
      </c>
      <c r="C160" s="17"/>
      <c r="D160" s="17"/>
      <c r="E160" s="17"/>
      <c r="F160" s="17"/>
      <c r="G160" s="19" t="s">
        <v>611</v>
      </c>
      <c r="H160" s="20">
        <v>80150.399999999994</v>
      </c>
      <c r="I160" s="20">
        <v>26716.799999999999</v>
      </c>
      <c r="J160" s="20">
        <v>0</v>
      </c>
      <c r="K160" s="20">
        <v>106867.2</v>
      </c>
      <c r="L160" s="20"/>
    </row>
    <row r="161" spans="1:12" x14ac:dyDescent="0.3">
      <c r="A161" s="18" t="s">
        <v>612</v>
      </c>
      <c r="B161" s="16" t="s">
        <v>351</v>
      </c>
      <c r="C161" s="17"/>
      <c r="D161" s="17"/>
      <c r="E161" s="17"/>
      <c r="F161" s="17"/>
      <c r="G161" s="19" t="s">
        <v>613</v>
      </c>
      <c r="H161" s="20">
        <v>14605.6</v>
      </c>
      <c r="I161" s="20">
        <v>44285.93</v>
      </c>
      <c r="J161" s="20">
        <v>40259.93</v>
      </c>
      <c r="K161" s="20">
        <v>18631.599999999999</v>
      </c>
      <c r="L161" s="20"/>
    </row>
    <row r="162" spans="1:12" x14ac:dyDescent="0.3">
      <c r="A162" s="18" t="s">
        <v>614</v>
      </c>
      <c r="B162" s="16" t="s">
        <v>351</v>
      </c>
      <c r="C162" s="17"/>
      <c r="D162" s="17"/>
      <c r="E162" s="17"/>
      <c r="F162" s="17"/>
      <c r="G162" s="19" t="s">
        <v>615</v>
      </c>
      <c r="H162" s="20">
        <v>9058.5</v>
      </c>
      <c r="I162" s="20">
        <v>12077.97</v>
      </c>
      <c r="J162" s="20">
        <v>9058.5</v>
      </c>
      <c r="K162" s="20">
        <v>12077.97</v>
      </c>
      <c r="L162" s="20"/>
    </row>
    <row r="163" spans="1:12" x14ac:dyDescent="0.3">
      <c r="A163" s="18" t="s">
        <v>616</v>
      </c>
      <c r="B163" s="16" t="s">
        <v>351</v>
      </c>
      <c r="C163" s="17"/>
      <c r="D163" s="17"/>
      <c r="E163" s="17"/>
      <c r="F163" s="17"/>
      <c r="G163" s="19" t="s">
        <v>617</v>
      </c>
      <c r="H163" s="20">
        <v>21337.77</v>
      </c>
      <c r="I163" s="20">
        <v>7112.59</v>
      </c>
      <c r="J163" s="20">
        <v>0</v>
      </c>
      <c r="K163" s="20">
        <v>28450.36</v>
      </c>
      <c r="L163" s="20"/>
    </row>
    <row r="164" spans="1:12" x14ac:dyDescent="0.3">
      <c r="A164" s="18" t="s">
        <v>618</v>
      </c>
      <c r="B164" s="16" t="s">
        <v>351</v>
      </c>
      <c r="C164" s="17"/>
      <c r="D164" s="17"/>
      <c r="E164" s="17"/>
      <c r="F164" s="17"/>
      <c r="G164" s="19" t="s">
        <v>619</v>
      </c>
      <c r="H164" s="20">
        <v>6412.02</v>
      </c>
      <c r="I164" s="20">
        <v>2137.34</v>
      </c>
      <c r="J164" s="20">
        <v>0</v>
      </c>
      <c r="K164" s="20">
        <v>8549.36</v>
      </c>
      <c r="L164" s="20"/>
    </row>
    <row r="165" spans="1:12" x14ac:dyDescent="0.3">
      <c r="A165" s="18" t="s">
        <v>620</v>
      </c>
      <c r="B165" s="16" t="s">
        <v>351</v>
      </c>
      <c r="C165" s="17"/>
      <c r="D165" s="17"/>
      <c r="E165" s="17"/>
      <c r="F165" s="17"/>
      <c r="G165" s="19" t="s">
        <v>621</v>
      </c>
      <c r="H165" s="20">
        <v>801.51</v>
      </c>
      <c r="I165" s="20">
        <v>267.17</v>
      </c>
      <c r="J165" s="20">
        <v>0</v>
      </c>
      <c r="K165" s="20">
        <v>1068.68</v>
      </c>
      <c r="L165" s="20"/>
    </row>
    <row r="166" spans="1:12" x14ac:dyDescent="0.3">
      <c r="A166" s="18" t="s">
        <v>622</v>
      </c>
      <c r="B166" s="16" t="s">
        <v>351</v>
      </c>
      <c r="C166" s="17"/>
      <c r="D166" s="17"/>
      <c r="E166" s="17"/>
      <c r="F166" s="17"/>
      <c r="G166" s="19" t="s">
        <v>623</v>
      </c>
      <c r="H166" s="20">
        <v>13971.48</v>
      </c>
      <c r="I166" s="20">
        <v>4683.82</v>
      </c>
      <c r="J166" s="20">
        <v>26.66</v>
      </c>
      <c r="K166" s="20">
        <v>18628.64</v>
      </c>
      <c r="L166" s="20"/>
    </row>
    <row r="167" spans="1:12" x14ac:dyDescent="0.3">
      <c r="A167" s="18" t="s">
        <v>624</v>
      </c>
      <c r="B167" s="16" t="s">
        <v>351</v>
      </c>
      <c r="C167" s="17"/>
      <c r="D167" s="17"/>
      <c r="E167" s="17"/>
      <c r="F167" s="17"/>
      <c r="G167" s="19" t="s">
        <v>625</v>
      </c>
      <c r="H167" s="20">
        <v>22.53</v>
      </c>
      <c r="I167" s="20">
        <v>7.52</v>
      </c>
      <c r="J167" s="20">
        <v>0</v>
      </c>
      <c r="K167" s="20">
        <v>30.05</v>
      </c>
      <c r="L167" s="20"/>
    </row>
    <row r="168" spans="1:12" x14ac:dyDescent="0.3">
      <c r="A168" s="18" t="s">
        <v>626</v>
      </c>
      <c r="B168" s="16" t="s">
        <v>351</v>
      </c>
      <c r="C168" s="17"/>
      <c r="D168" s="17"/>
      <c r="E168" s="17"/>
      <c r="F168" s="17"/>
      <c r="G168" s="19" t="s">
        <v>627</v>
      </c>
      <c r="H168" s="20">
        <v>2119.35</v>
      </c>
      <c r="I168" s="20">
        <v>706.45</v>
      </c>
      <c r="J168" s="20">
        <v>0</v>
      </c>
      <c r="K168" s="20">
        <v>2825.8</v>
      </c>
      <c r="L168" s="20"/>
    </row>
    <row r="169" spans="1:12" x14ac:dyDescent="0.3">
      <c r="A169" s="22" t="s">
        <v>351</v>
      </c>
      <c r="B169" s="16" t="s">
        <v>351</v>
      </c>
      <c r="C169" s="17"/>
      <c r="D169" s="17"/>
      <c r="E169" s="17"/>
      <c r="F169" s="17"/>
      <c r="G169" s="23" t="s">
        <v>351</v>
      </c>
      <c r="H169" s="24"/>
      <c r="I169" s="24"/>
      <c r="J169" s="24"/>
      <c r="K169" s="24"/>
      <c r="L169" s="24"/>
    </row>
    <row r="170" spans="1:12" x14ac:dyDescent="0.3">
      <c r="A170" s="10" t="s">
        <v>630</v>
      </c>
      <c r="B170" s="16" t="s">
        <v>351</v>
      </c>
      <c r="C170" s="17"/>
      <c r="D170" s="17"/>
      <c r="E170" s="17"/>
      <c r="F170" s="11" t="s">
        <v>631</v>
      </c>
      <c r="G170" s="12"/>
      <c r="H170" s="13">
        <v>142361.18</v>
      </c>
      <c r="I170" s="13">
        <v>77460.73</v>
      </c>
      <c r="J170" s="13">
        <v>29036.09</v>
      </c>
      <c r="K170" s="13">
        <v>190785.82</v>
      </c>
      <c r="L170" s="13">
        <f>I170-J170</f>
        <v>48424.639999999999</v>
      </c>
    </row>
    <row r="171" spans="1:12" x14ac:dyDescent="0.3">
      <c r="A171" s="18" t="s">
        <v>632</v>
      </c>
      <c r="B171" s="16" t="s">
        <v>351</v>
      </c>
      <c r="C171" s="17"/>
      <c r="D171" s="17"/>
      <c r="E171" s="17"/>
      <c r="F171" s="17"/>
      <c r="G171" s="19" t="s">
        <v>611</v>
      </c>
      <c r="H171" s="20">
        <v>84480</v>
      </c>
      <c r="I171" s="20">
        <v>28160</v>
      </c>
      <c r="J171" s="20">
        <v>0</v>
      </c>
      <c r="K171" s="20">
        <v>112640</v>
      </c>
      <c r="L171" s="20"/>
    </row>
    <row r="172" spans="1:12" x14ac:dyDescent="0.3">
      <c r="A172" s="18" t="s">
        <v>633</v>
      </c>
      <c r="B172" s="16" t="s">
        <v>351</v>
      </c>
      <c r="C172" s="17"/>
      <c r="D172" s="17"/>
      <c r="E172" s="17"/>
      <c r="F172" s="17"/>
      <c r="G172" s="19" t="s">
        <v>613</v>
      </c>
      <c r="H172" s="20">
        <v>9102.2199999999993</v>
      </c>
      <c r="I172" s="20">
        <v>24029.87</v>
      </c>
      <c r="J172" s="20">
        <v>20024.89</v>
      </c>
      <c r="K172" s="20">
        <v>13107.2</v>
      </c>
      <c r="L172" s="20"/>
    </row>
    <row r="173" spans="1:12" x14ac:dyDescent="0.3">
      <c r="A173" s="18" t="s">
        <v>634</v>
      </c>
      <c r="B173" s="16" t="s">
        <v>351</v>
      </c>
      <c r="C173" s="17"/>
      <c r="D173" s="17"/>
      <c r="E173" s="17"/>
      <c r="F173" s="17"/>
      <c r="G173" s="19" t="s">
        <v>615</v>
      </c>
      <c r="H173" s="20">
        <v>9011.2000000000007</v>
      </c>
      <c r="I173" s="20">
        <v>12014.93</v>
      </c>
      <c r="J173" s="20">
        <v>9011.2000000000007</v>
      </c>
      <c r="K173" s="20">
        <v>12014.93</v>
      </c>
      <c r="L173" s="20"/>
    </row>
    <row r="174" spans="1:12" x14ac:dyDescent="0.3">
      <c r="A174" s="18" t="s">
        <v>635</v>
      </c>
      <c r="B174" s="16" t="s">
        <v>351</v>
      </c>
      <c r="C174" s="17"/>
      <c r="D174" s="17"/>
      <c r="E174" s="17"/>
      <c r="F174" s="17"/>
      <c r="G174" s="19" t="s">
        <v>617</v>
      </c>
      <c r="H174" s="20">
        <v>16896</v>
      </c>
      <c r="I174" s="20">
        <v>5632</v>
      </c>
      <c r="J174" s="20">
        <v>0</v>
      </c>
      <c r="K174" s="20">
        <v>22528</v>
      </c>
      <c r="L174" s="20"/>
    </row>
    <row r="175" spans="1:12" x14ac:dyDescent="0.3">
      <c r="A175" s="18" t="s">
        <v>636</v>
      </c>
      <c r="B175" s="16" t="s">
        <v>351</v>
      </c>
      <c r="C175" s="17"/>
      <c r="D175" s="17"/>
      <c r="E175" s="17"/>
      <c r="F175" s="17"/>
      <c r="G175" s="19" t="s">
        <v>619</v>
      </c>
      <c r="H175" s="20">
        <v>6758.4</v>
      </c>
      <c r="I175" s="20">
        <v>2252.8000000000002</v>
      </c>
      <c r="J175" s="20">
        <v>0</v>
      </c>
      <c r="K175" s="20">
        <v>9011.2000000000007</v>
      </c>
      <c r="L175" s="20"/>
    </row>
    <row r="176" spans="1:12" x14ac:dyDescent="0.3">
      <c r="A176" s="18" t="s">
        <v>637</v>
      </c>
      <c r="B176" s="16" t="s">
        <v>351</v>
      </c>
      <c r="C176" s="17"/>
      <c r="D176" s="17"/>
      <c r="E176" s="17"/>
      <c r="F176" s="17"/>
      <c r="G176" s="19" t="s">
        <v>623</v>
      </c>
      <c r="H176" s="20">
        <v>13971.48</v>
      </c>
      <c r="I176" s="20">
        <v>4657.16</v>
      </c>
      <c r="J176" s="20">
        <v>0</v>
      </c>
      <c r="K176" s="20">
        <v>18628.64</v>
      </c>
      <c r="L176" s="20"/>
    </row>
    <row r="177" spans="1:12" x14ac:dyDescent="0.3">
      <c r="A177" s="18" t="s">
        <v>638</v>
      </c>
      <c r="B177" s="16" t="s">
        <v>351</v>
      </c>
      <c r="C177" s="17"/>
      <c r="D177" s="17"/>
      <c r="E177" s="17"/>
      <c r="F177" s="17"/>
      <c r="G177" s="19" t="s">
        <v>625</v>
      </c>
      <c r="H177" s="20">
        <v>22.53</v>
      </c>
      <c r="I177" s="20">
        <v>7.52</v>
      </c>
      <c r="J177" s="20">
        <v>0</v>
      </c>
      <c r="K177" s="20">
        <v>30.05</v>
      </c>
      <c r="L177" s="20"/>
    </row>
    <row r="178" spans="1:12" x14ac:dyDescent="0.3">
      <c r="A178" s="18" t="s">
        <v>639</v>
      </c>
      <c r="B178" s="16" t="s">
        <v>351</v>
      </c>
      <c r="C178" s="17"/>
      <c r="D178" s="17"/>
      <c r="E178" s="17"/>
      <c r="F178" s="17"/>
      <c r="G178" s="19" t="s">
        <v>627</v>
      </c>
      <c r="H178" s="20">
        <v>2119.35</v>
      </c>
      <c r="I178" s="20">
        <v>706.45</v>
      </c>
      <c r="J178" s="20">
        <v>0</v>
      </c>
      <c r="K178" s="20">
        <v>2825.8</v>
      </c>
      <c r="L178" s="20"/>
    </row>
    <row r="179" spans="1:12" x14ac:dyDescent="0.3">
      <c r="A179" s="22" t="s">
        <v>351</v>
      </c>
      <c r="B179" s="16" t="s">
        <v>351</v>
      </c>
      <c r="C179" s="17"/>
      <c r="D179" s="17"/>
      <c r="E179" s="17"/>
      <c r="F179" s="17"/>
      <c r="G179" s="23" t="s">
        <v>351</v>
      </c>
      <c r="H179" s="24"/>
      <c r="I179" s="24"/>
      <c r="J179" s="24"/>
      <c r="K179" s="24"/>
      <c r="L179" s="24"/>
    </row>
    <row r="180" spans="1:12" x14ac:dyDescent="0.3">
      <c r="A180" s="10" t="s">
        <v>641</v>
      </c>
      <c r="B180" s="16" t="s">
        <v>351</v>
      </c>
      <c r="C180" s="17"/>
      <c r="D180" s="17"/>
      <c r="E180" s="11" t="s">
        <v>642</v>
      </c>
      <c r="F180" s="12"/>
      <c r="G180" s="12"/>
      <c r="H180" s="13">
        <v>8779125.6699999999</v>
      </c>
      <c r="I180" s="13">
        <v>6803191.2000000002</v>
      </c>
      <c r="J180" s="13">
        <v>3433361.39</v>
      </c>
      <c r="K180" s="13">
        <v>12148955.48</v>
      </c>
      <c r="L180" s="13"/>
    </row>
    <row r="181" spans="1:12" x14ac:dyDescent="0.3">
      <c r="A181" s="10" t="s">
        <v>643</v>
      </c>
      <c r="B181" s="16" t="s">
        <v>351</v>
      </c>
      <c r="C181" s="17"/>
      <c r="D181" s="17"/>
      <c r="E181" s="17"/>
      <c r="F181" s="11" t="s">
        <v>609</v>
      </c>
      <c r="G181" s="12"/>
      <c r="H181" s="13">
        <v>1350938.67</v>
      </c>
      <c r="I181" s="13">
        <v>1075565.1299999999</v>
      </c>
      <c r="J181" s="13">
        <v>628174.43000000005</v>
      </c>
      <c r="K181" s="13">
        <v>1798329.37</v>
      </c>
      <c r="L181" s="13">
        <f>I181-J181</f>
        <v>447390.69999999984</v>
      </c>
    </row>
    <row r="182" spans="1:12" x14ac:dyDescent="0.3">
      <c r="A182" s="18" t="s">
        <v>644</v>
      </c>
      <c r="B182" s="16" t="s">
        <v>351</v>
      </c>
      <c r="C182" s="17"/>
      <c r="D182" s="17"/>
      <c r="E182" s="17"/>
      <c r="F182" s="17"/>
      <c r="G182" s="19" t="s">
        <v>611</v>
      </c>
      <c r="H182" s="20">
        <v>705667.34</v>
      </c>
      <c r="I182" s="20">
        <v>238333.45</v>
      </c>
      <c r="J182" s="20">
        <v>114.94</v>
      </c>
      <c r="K182" s="20">
        <v>943885.85</v>
      </c>
      <c r="L182" s="20"/>
    </row>
    <row r="183" spans="1:12" x14ac:dyDescent="0.3">
      <c r="A183" s="18" t="s">
        <v>645</v>
      </c>
      <c r="B183" s="16" t="s">
        <v>351</v>
      </c>
      <c r="C183" s="17"/>
      <c r="D183" s="17"/>
      <c r="E183" s="17"/>
      <c r="F183" s="17"/>
      <c r="G183" s="19" t="s">
        <v>613</v>
      </c>
      <c r="H183" s="20">
        <v>134818.06</v>
      </c>
      <c r="I183" s="20">
        <v>565832.44999999995</v>
      </c>
      <c r="J183" s="20">
        <v>532413.80000000005</v>
      </c>
      <c r="K183" s="20">
        <v>168236.71</v>
      </c>
      <c r="L183" s="20"/>
    </row>
    <row r="184" spans="1:12" x14ac:dyDescent="0.3">
      <c r="A184" s="18" t="s">
        <v>646</v>
      </c>
      <c r="B184" s="16" t="s">
        <v>351</v>
      </c>
      <c r="C184" s="17"/>
      <c r="D184" s="17"/>
      <c r="E184" s="17"/>
      <c r="F184" s="17"/>
      <c r="G184" s="19" t="s">
        <v>615</v>
      </c>
      <c r="H184" s="20">
        <v>81060.490000000005</v>
      </c>
      <c r="I184" s="20">
        <v>108994.5</v>
      </c>
      <c r="J184" s="20">
        <v>84263.34</v>
      </c>
      <c r="K184" s="20">
        <v>105791.65</v>
      </c>
      <c r="L184" s="20"/>
    </row>
    <row r="185" spans="1:12" x14ac:dyDescent="0.3">
      <c r="A185" s="18" t="s">
        <v>647</v>
      </c>
      <c r="B185" s="16" t="s">
        <v>351</v>
      </c>
      <c r="C185" s="17"/>
      <c r="D185" s="17"/>
      <c r="E185" s="17"/>
      <c r="F185" s="17"/>
      <c r="G185" s="19" t="s">
        <v>648</v>
      </c>
      <c r="H185" s="20">
        <v>-9428.9500000000007</v>
      </c>
      <c r="I185" s="20">
        <v>0</v>
      </c>
      <c r="J185" s="20">
        <v>0</v>
      </c>
      <c r="K185" s="20">
        <v>-9428.9500000000007</v>
      </c>
      <c r="L185" s="20"/>
    </row>
    <row r="186" spans="1:12" x14ac:dyDescent="0.3">
      <c r="A186" s="18" t="s">
        <v>649</v>
      </c>
      <c r="B186" s="16" t="s">
        <v>351</v>
      </c>
      <c r="C186" s="17"/>
      <c r="D186" s="17"/>
      <c r="E186" s="17"/>
      <c r="F186" s="17"/>
      <c r="G186" s="19" t="s">
        <v>617</v>
      </c>
      <c r="H186" s="20">
        <v>195260.06</v>
      </c>
      <c r="I186" s="20">
        <v>69434.44</v>
      </c>
      <c r="J186" s="20">
        <v>0</v>
      </c>
      <c r="K186" s="20">
        <v>264694.5</v>
      </c>
      <c r="L186" s="20"/>
    </row>
    <row r="187" spans="1:12" x14ac:dyDescent="0.3">
      <c r="A187" s="18" t="s">
        <v>650</v>
      </c>
      <c r="B187" s="16" t="s">
        <v>351</v>
      </c>
      <c r="C187" s="17"/>
      <c r="D187" s="17"/>
      <c r="E187" s="17"/>
      <c r="F187" s="17"/>
      <c r="G187" s="19" t="s">
        <v>619</v>
      </c>
      <c r="H187" s="20">
        <v>59388.72</v>
      </c>
      <c r="I187" s="20">
        <v>21157.63</v>
      </c>
      <c r="J187" s="20">
        <v>0</v>
      </c>
      <c r="K187" s="20">
        <v>80546.350000000006</v>
      </c>
      <c r="L187" s="20"/>
    </row>
    <row r="188" spans="1:12" x14ac:dyDescent="0.3">
      <c r="A188" s="18" t="s">
        <v>651</v>
      </c>
      <c r="B188" s="16" t="s">
        <v>351</v>
      </c>
      <c r="C188" s="17"/>
      <c r="D188" s="17"/>
      <c r="E188" s="17"/>
      <c r="F188" s="17"/>
      <c r="G188" s="19" t="s">
        <v>621</v>
      </c>
      <c r="H188" s="20">
        <v>7443.19</v>
      </c>
      <c r="I188" s="20">
        <v>2648.58</v>
      </c>
      <c r="J188" s="20">
        <v>0</v>
      </c>
      <c r="K188" s="20">
        <v>10091.77</v>
      </c>
      <c r="L188" s="20"/>
    </row>
    <row r="189" spans="1:12" x14ac:dyDescent="0.3">
      <c r="A189" s="18" t="s">
        <v>652</v>
      </c>
      <c r="B189" s="16" t="s">
        <v>351</v>
      </c>
      <c r="C189" s="17"/>
      <c r="D189" s="17"/>
      <c r="E189" s="17"/>
      <c r="F189" s="17"/>
      <c r="G189" s="19" t="s">
        <v>623</v>
      </c>
      <c r="H189" s="20">
        <v>47893.34</v>
      </c>
      <c r="I189" s="20">
        <v>23763.32</v>
      </c>
      <c r="J189" s="20">
        <v>7391.09</v>
      </c>
      <c r="K189" s="20">
        <v>64265.57</v>
      </c>
      <c r="L189" s="20"/>
    </row>
    <row r="190" spans="1:12" x14ac:dyDescent="0.3">
      <c r="A190" s="18" t="s">
        <v>653</v>
      </c>
      <c r="B190" s="16" t="s">
        <v>351</v>
      </c>
      <c r="C190" s="17"/>
      <c r="D190" s="17"/>
      <c r="E190" s="17"/>
      <c r="F190" s="17"/>
      <c r="G190" s="19" t="s">
        <v>625</v>
      </c>
      <c r="H190" s="20">
        <v>1231.04</v>
      </c>
      <c r="I190" s="20">
        <v>428.45</v>
      </c>
      <c r="J190" s="20">
        <v>0</v>
      </c>
      <c r="K190" s="20">
        <v>1659.49</v>
      </c>
      <c r="L190" s="20"/>
    </row>
    <row r="191" spans="1:12" x14ac:dyDescent="0.3">
      <c r="A191" s="18" t="s">
        <v>654</v>
      </c>
      <c r="B191" s="16" t="s">
        <v>351</v>
      </c>
      <c r="C191" s="17"/>
      <c r="D191" s="17"/>
      <c r="E191" s="17"/>
      <c r="F191" s="17"/>
      <c r="G191" s="19" t="s">
        <v>627</v>
      </c>
      <c r="H191" s="20">
        <v>105570.2</v>
      </c>
      <c r="I191" s="20">
        <v>34675.93</v>
      </c>
      <c r="J191" s="20">
        <v>0</v>
      </c>
      <c r="K191" s="20">
        <v>140246.13</v>
      </c>
      <c r="L191" s="20"/>
    </row>
    <row r="192" spans="1:12" x14ac:dyDescent="0.3">
      <c r="A192" s="18" t="s">
        <v>655</v>
      </c>
      <c r="B192" s="16" t="s">
        <v>351</v>
      </c>
      <c r="C192" s="17"/>
      <c r="D192" s="17"/>
      <c r="E192" s="17"/>
      <c r="F192" s="17"/>
      <c r="G192" s="19" t="s">
        <v>656</v>
      </c>
      <c r="H192" s="20">
        <v>20557.14</v>
      </c>
      <c r="I192" s="20">
        <v>9326.4500000000007</v>
      </c>
      <c r="J192" s="20">
        <v>3991.26</v>
      </c>
      <c r="K192" s="20">
        <v>25892.33</v>
      </c>
      <c r="L192" s="20"/>
    </row>
    <row r="193" spans="1:12" x14ac:dyDescent="0.3">
      <c r="A193" s="18" t="s">
        <v>657</v>
      </c>
      <c r="B193" s="16" t="s">
        <v>351</v>
      </c>
      <c r="C193" s="17"/>
      <c r="D193" s="17"/>
      <c r="E193" s="17"/>
      <c r="F193" s="17"/>
      <c r="G193" s="19" t="s">
        <v>629</v>
      </c>
      <c r="H193" s="20">
        <v>1478.04</v>
      </c>
      <c r="I193" s="20">
        <v>969.93</v>
      </c>
      <c r="J193" s="20">
        <v>0</v>
      </c>
      <c r="K193" s="20">
        <v>2447.9699999999998</v>
      </c>
      <c r="L193" s="20"/>
    </row>
    <row r="194" spans="1:12" x14ac:dyDescent="0.3">
      <c r="A194" s="22" t="s">
        <v>351</v>
      </c>
      <c r="B194" s="16" t="s">
        <v>351</v>
      </c>
      <c r="C194" s="17"/>
      <c r="D194" s="17"/>
      <c r="E194" s="17"/>
      <c r="F194" s="17"/>
      <c r="G194" s="23" t="s">
        <v>351</v>
      </c>
      <c r="H194" s="24"/>
      <c r="I194" s="24"/>
      <c r="J194" s="24"/>
      <c r="K194" s="24"/>
      <c r="L194" s="24"/>
    </row>
    <row r="195" spans="1:12" x14ac:dyDescent="0.3">
      <c r="A195" s="10" t="s">
        <v>658</v>
      </c>
      <c r="B195" s="16" t="s">
        <v>351</v>
      </c>
      <c r="C195" s="17"/>
      <c r="D195" s="17"/>
      <c r="E195" s="17"/>
      <c r="F195" s="11" t="s">
        <v>631</v>
      </c>
      <c r="G195" s="12"/>
      <c r="H195" s="13">
        <v>7428187</v>
      </c>
      <c r="I195" s="13">
        <v>5727626.0700000003</v>
      </c>
      <c r="J195" s="13">
        <v>2805186.96</v>
      </c>
      <c r="K195" s="13">
        <v>10350626.109999999</v>
      </c>
      <c r="L195" s="13">
        <f>I195-J195</f>
        <v>2922439.1100000003</v>
      </c>
    </row>
    <row r="196" spans="1:12" x14ac:dyDescent="0.3">
      <c r="A196" s="18" t="s">
        <v>659</v>
      </c>
      <c r="B196" s="16" t="s">
        <v>351</v>
      </c>
      <c r="C196" s="17"/>
      <c r="D196" s="17"/>
      <c r="E196" s="17"/>
      <c r="F196" s="17"/>
      <c r="G196" s="19" t="s">
        <v>611</v>
      </c>
      <c r="H196" s="20">
        <v>3474575.92</v>
      </c>
      <c r="I196" s="20">
        <v>1547689.18</v>
      </c>
      <c r="J196" s="20">
        <v>11116.41</v>
      </c>
      <c r="K196" s="20">
        <v>5011148.6900000004</v>
      </c>
      <c r="L196" s="20"/>
    </row>
    <row r="197" spans="1:12" x14ac:dyDescent="0.3">
      <c r="A197" s="18" t="s">
        <v>660</v>
      </c>
      <c r="B197" s="16" t="s">
        <v>351</v>
      </c>
      <c r="C197" s="17"/>
      <c r="D197" s="17"/>
      <c r="E197" s="17"/>
      <c r="F197" s="17"/>
      <c r="G197" s="19" t="s">
        <v>613</v>
      </c>
      <c r="H197" s="20">
        <v>806232.85</v>
      </c>
      <c r="I197" s="20">
        <v>2546165.31</v>
      </c>
      <c r="J197" s="20">
        <v>2300853.29</v>
      </c>
      <c r="K197" s="20">
        <v>1051544.8700000001</v>
      </c>
      <c r="L197" s="20"/>
    </row>
    <row r="198" spans="1:12" x14ac:dyDescent="0.3">
      <c r="A198" s="18" t="s">
        <v>661</v>
      </c>
      <c r="B198" s="16" t="s">
        <v>351</v>
      </c>
      <c r="C198" s="17"/>
      <c r="D198" s="17"/>
      <c r="E198" s="17"/>
      <c r="F198" s="17"/>
      <c r="G198" s="19" t="s">
        <v>615</v>
      </c>
      <c r="H198" s="20">
        <v>420714.59</v>
      </c>
      <c r="I198" s="20">
        <v>579802.51</v>
      </c>
      <c r="J198" s="20">
        <v>410246.92</v>
      </c>
      <c r="K198" s="20">
        <v>590270.18000000005</v>
      </c>
      <c r="L198" s="20"/>
    </row>
    <row r="199" spans="1:12" x14ac:dyDescent="0.3">
      <c r="A199" s="18" t="s">
        <v>662</v>
      </c>
      <c r="B199" s="16" t="s">
        <v>351</v>
      </c>
      <c r="C199" s="17"/>
      <c r="D199" s="17"/>
      <c r="E199" s="17"/>
      <c r="F199" s="17"/>
      <c r="G199" s="19" t="s">
        <v>648</v>
      </c>
      <c r="H199" s="20">
        <v>57150.99</v>
      </c>
      <c r="I199" s="20">
        <v>9448.2800000000007</v>
      </c>
      <c r="J199" s="20">
        <v>4023.45</v>
      </c>
      <c r="K199" s="20">
        <v>62575.82</v>
      </c>
      <c r="L199" s="20"/>
    </row>
    <row r="200" spans="1:12" x14ac:dyDescent="0.3">
      <c r="A200" s="18" t="s">
        <v>663</v>
      </c>
      <c r="B200" s="16" t="s">
        <v>351</v>
      </c>
      <c r="C200" s="17"/>
      <c r="D200" s="17"/>
      <c r="E200" s="17"/>
      <c r="F200" s="17"/>
      <c r="G200" s="19" t="s">
        <v>664</v>
      </c>
      <c r="H200" s="20">
        <v>1132.1400000000001</v>
      </c>
      <c r="I200" s="20">
        <v>0</v>
      </c>
      <c r="J200" s="20">
        <v>0</v>
      </c>
      <c r="K200" s="20">
        <v>1132.1400000000001</v>
      </c>
      <c r="L200" s="20"/>
    </row>
    <row r="201" spans="1:12" x14ac:dyDescent="0.3">
      <c r="A201" s="18" t="s">
        <v>665</v>
      </c>
      <c r="B201" s="16" t="s">
        <v>351</v>
      </c>
      <c r="C201" s="17"/>
      <c r="D201" s="17"/>
      <c r="E201" s="17"/>
      <c r="F201" s="17"/>
      <c r="G201" s="19" t="s">
        <v>617</v>
      </c>
      <c r="H201" s="20">
        <v>1074965.96</v>
      </c>
      <c r="I201" s="20">
        <v>425059.4</v>
      </c>
      <c r="J201" s="20">
        <v>0</v>
      </c>
      <c r="K201" s="20">
        <v>1500025.36</v>
      </c>
      <c r="L201" s="20"/>
    </row>
    <row r="202" spans="1:12" x14ac:dyDescent="0.3">
      <c r="A202" s="18" t="s">
        <v>666</v>
      </c>
      <c r="B202" s="16" t="s">
        <v>351</v>
      </c>
      <c r="C202" s="17"/>
      <c r="D202" s="17"/>
      <c r="E202" s="17"/>
      <c r="F202" s="17"/>
      <c r="G202" s="19" t="s">
        <v>619</v>
      </c>
      <c r="H202" s="20">
        <v>432846.85</v>
      </c>
      <c r="I202" s="20">
        <v>143044.69</v>
      </c>
      <c r="J202" s="20">
        <v>0</v>
      </c>
      <c r="K202" s="20">
        <v>575891.54</v>
      </c>
      <c r="L202" s="20"/>
    </row>
    <row r="203" spans="1:12" x14ac:dyDescent="0.3">
      <c r="A203" s="18" t="s">
        <v>667</v>
      </c>
      <c r="B203" s="16" t="s">
        <v>351</v>
      </c>
      <c r="C203" s="17"/>
      <c r="D203" s="17"/>
      <c r="E203" s="17"/>
      <c r="F203" s="17"/>
      <c r="G203" s="19" t="s">
        <v>621</v>
      </c>
      <c r="H203" s="20">
        <v>40494.050000000003</v>
      </c>
      <c r="I203" s="20">
        <v>16014.63</v>
      </c>
      <c r="J203" s="20">
        <v>0</v>
      </c>
      <c r="K203" s="20">
        <v>56508.68</v>
      </c>
      <c r="L203" s="20"/>
    </row>
    <row r="204" spans="1:12" x14ac:dyDescent="0.3">
      <c r="A204" s="18" t="s">
        <v>668</v>
      </c>
      <c r="B204" s="16" t="s">
        <v>351</v>
      </c>
      <c r="C204" s="17"/>
      <c r="D204" s="17"/>
      <c r="E204" s="17"/>
      <c r="F204" s="17"/>
      <c r="G204" s="19" t="s">
        <v>623</v>
      </c>
      <c r="H204" s="20">
        <v>357569.15</v>
      </c>
      <c r="I204" s="20">
        <v>172442.44</v>
      </c>
      <c r="J204" s="20">
        <v>49193.81</v>
      </c>
      <c r="K204" s="20">
        <v>480817.78</v>
      </c>
      <c r="L204" s="20"/>
    </row>
    <row r="205" spans="1:12" x14ac:dyDescent="0.3">
      <c r="A205" s="18" t="s">
        <v>669</v>
      </c>
      <c r="B205" s="16" t="s">
        <v>351</v>
      </c>
      <c r="C205" s="17"/>
      <c r="D205" s="17"/>
      <c r="E205" s="17"/>
      <c r="F205" s="17"/>
      <c r="G205" s="19" t="s">
        <v>625</v>
      </c>
      <c r="H205" s="20">
        <v>15982.32</v>
      </c>
      <c r="I205" s="20">
        <v>4267.6499999999996</v>
      </c>
      <c r="J205" s="20">
        <v>7.0000000000000007E-2</v>
      </c>
      <c r="K205" s="20">
        <v>20249.900000000001</v>
      </c>
      <c r="L205" s="20"/>
    </row>
    <row r="206" spans="1:12" x14ac:dyDescent="0.3">
      <c r="A206" s="18" t="s">
        <v>670</v>
      </c>
      <c r="B206" s="16" t="s">
        <v>351</v>
      </c>
      <c r="C206" s="17"/>
      <c r="D206" s="17"/>
      <c r="E206" s="17"/>
      <c r="F206" s="17"/>
      <c r="G206" s="19" t="s">
        <v>627</v>
      </c>
      <c r="H206" s="20">
        <v>653473.57999999996</v>
      </c>
      <c r="I206" s="20">
        <v>229329.72</v>
      </c>
      <c r="J206" s="20">
        <v>2481.3200000000002</v>
      </c>
      <c r="K206" s="20">
        <v>880321.98</v>
      </c>
      <c r="L206" s="20"/>
    </row>
    <row r="207" spans="1:12" x14ac:dyDescent="0.3">
      <c r="A207" s="18" t="s">
        <v>671</v>
      </c>
      <c r="B207" s="16" t="s">
        <v>351</v>
      </c>
      <c r="C207" s="17"/>
      <c r="D207" s="17"/>
      <c r="E207" s="17"/>
      <c r="F207" s="17"/>
      <c r="G207" s="19" t="s">
        <v>656</v>
      </c>
      <c r="H207" s="20">
        <v>86495</v>
      </c>
      <c r="I207" s="20">
        <v>52070.26</v>
      </c>
      <c r="J207" s="20">
        <v>27271.69</v>
      </c>
      <c r="K207" s="20">
        <v>111293.57</v>
      </c>
      <c r="L207" s="20"/>
    </row>
    <row r="208" spans="1:12" x14ac:dyDescent="0.3">
      <c r="A208" s="18" t="s">
        <v>672</v>
      </c>
      <c r="B208" s="16" t="s">
        <v>351</v>
      </c>
      <c r="C208" s="17"/>
      <c r="D208" s="17"/>
      <c r="E208" s="17"/>
      <c r="F208" s="17"/>
      <c r="G208" s="19" t="s">
        <v>629</v>
      </c>
      <c r="H208" s="20">
        <v>6553.6</v>
      </c>
      <c r="I208" s="20">
        <v>2292</v>
      </c>
      <c r="J208" s="20">
        <v>0</v>
      </c>
      <c r="K208" s="20">
        <v>8845.6</v>
      </c>
      <c r="L208" s="20"/>
    </row>
    <row r="209" spans="1:12" x14ac:dyDescent="0.3">
      <c r="A209" s="22" t="s">
        <v>351</v>
      </c>
      <c r="B209" s="16" t="s">
        <v>351</v>
      </c>
      <c r="C209" s="17"/>
      <c r="D209" s="17"/>
      <c r="E209" s="17"/>
      <c r="F209" s="17"/>
      <c r="G209" s="23" t="s">
        <v>351</v>
      </c>
      <c r="H209" s="24"/>
      <c r="I209" s="24"/>
      <c r="J209" s="24"/>
      <c r="K209" s="24"/>
      <c r="L209" s="24"/>
    </row>
    <row r="210" spans="1:12" x14ac:dyDescent="0.3">
      <c r="A210" s="10" t="s">
        <v>673</v>
      </c>
      <c r="B210" s="16" t="s">
        <v>351</v>
      </c>
      <c r="C210" s="17"/>
      <c r="D210" s="17"/>
      <c r="E210" s="11" t="s">
        <v>674</v>
      </c>
      <c r="F210" s="12"/>
      <c r="G210" s="12"/>
      <c r="H210" s="13">
        <v>2553.8200000000002</v>
      </c>
      <c r="I210" s="13">
        <v>2858.11</v>
      </c>
      <c r="J210" s="13">
        <v>0</v>
      </c>
      <c r="K210" s="13">
        <v>5411.93</v>
      </c>
      <c r="L210" s="13"/>
    </row>
    <row r="211" spans="1:12" x14ac:dyDescent="0.3">
      <c r="A211" s="10" t="s">
        <v>675</v>
      </c>
      <c r="B211" s="16" t="s">
        <v>351</v>
      </c>
      <c r="C211" s="17"/>
      <c r="D211" s="17"/>
      <c r="E211" s="17"/>
      <c r="F211" s="11" t="s">
        <v>609</v>
      </c>
      <c r="G211" s="12"/>
      <c r="H211" s="13">
        <v>2553.8200000000002</v>
      </c>
      <c r="I211" s="13">
        <v>2858.11</v>
      </c>
      <c r="J211" s="13">
        <v>0</v>
      </c>
      <c r="K211" s="13">
        <v>5411.93</v>
      </c>
      <c r="L211" s="13">
        <f>I211-J211</f>
        <v>2858.11</v>
      </c>
    </row>
    <row r="212" spans="1:12" x14ac:dyDescent="0.3">
      <c r="A212" s="18" t="s">
        <v>676</v>
      </c>
      <c r="B212" s="16" t="s">
        <v>351</v>
      </c>
      <c r="C212" s="17"/>
      <c r="D212" s="17"/>
      <c r="E212" s="17"/>
      <c r="F212" s="17"/>
      <c r="G212" s="19" t="s">
        <v>625</v>
      </c>
      <c r="H212" s="20">
        <v>7.51</v>
      </c>
      <c r="I212" s="20">
        <v>15.03</v>
      </c>
      <c r="J212" s="20">
        <v>0</v>
      </c>
      <c r="K212" s="20">
        <v>22.54</v>
      </c>
      <c r="L212" s="20"/>
    </row>
    <row r="213" spans="1:12" x14ac:dyDescent="0.3">
      <c r="A213" s="18" t="s">
        <v>677</v>
      </c>
      <c r="B213" s="16" t="s">
        <v>351</v>
      </c>
      <c r="C213" s="17"/>
      <c r="D213" s="17"/>
      <c r="E213" s="17"/>
      <c r="F213" s="17"/>
      <c r="G213" s="19" t="s">
        <v>656</v>
      </c>
      <c r="H213" s="20">
        <v>680.71</v>
      </c>
      <c r="I213" s="20">
        <v>801.48</v>
      </c>
      <c r="J213" s="20">
        <v>0</v>
      </c>
      <c r="K213" s="20">
        <v>1482.19</v>
      </c>
      <c r="L213" s="20"/>
    </row>
    <row r="214" spans="1:12" x14ac:dyDescent="0.3">
      <c r="A214" s="18" t="s">
        <v>679</v>
      </c>
      <c r="B214" s="16" t="s">
        <v>351</v>
      </c>
      <c r="C214" s="17"/>
      <c r="D214" s="17"/>
      <c r="E214" s="17"/>
      <c r="F214" s="17"/>
      <c r="G214" s="19" t="s">
        <v>680</v>
      </c>
      <c r="H214" s="20">
        <v>1865.6</v>
      </c>
      <c r="I214" s="20">
        <v>2041.6</v>
      </c>
      <c r="J214" s="20">
        <v>0</v>
      </c>
      <c r="K214" s="20">
        <v>3907.2</v>
      </c>
      <c r="L214" s="20"/>
    </row>
    <row r="215" spans="1:12" x14ac:dyDescent="0.3">
      <c r="A215" s="22" t="s">
        <v>351</v>
      </c>
      <c r="B215" s="16" t="s">
        <v>351</v>
      </c>
      <c r="C215" s="17"/>
      <c r="D215" s="17"/>
      <c r="E215" s="17"/>
      <c r="F215" s="17"/>
      <c r="G215" s="23" t="s">
        <v>351</v>
      </c>
      <c r="H215" s="24"/>
      <c r="I215" s="24"/>
      <c r="J215" s="24"/>
      <c r="K215" s="24"/>
      <c r="L215" s="24"/>
    </row>
    <row r="216" spans="1:12" x14ac:dyDescent="0.3">
      <c r="A216" s="10" t="s">
        <v>681</v>
      </c>
      <c r="B216" s="16" t="s">
        <v>351</v>
      </c>
      <c r="C216" s="17"/>
      <c r="D216" s="17"/>
      <c r="E216" s="11" t="s">
        <v>682</v>
      </c>
      <c r="F216" s="12"/>
      <c r="G216" s="12"/>
      <c r="H216" s="13">
        <v>130208.77</v>
      </c>
      <c r="I216" s="13">
        <v>81352.509999999995</v>
      </c>
      <c r="J216" s="13">
        <v>36471.78</v>
      </c>
      <c r="K216" s="13">
        <v>175089.5</v>
      </c>
      <c r="L216" s="13"/>
    </row>
    <row r="217" spans="1:12" x14ac:dyDescent="0.3">
      <c r="A217" s="10" t="s">
        <v>683</v>
      </c>
      <c r="B217" s="16" t="s">
        <v>351</v>
      </c>
      <c r="C217" s="17"/>
      <c r="D217" s="17"/>
      <c r="E217" s="17"/>
      <c r="F217" s="11" t="s">
        <v>631</v>
      </c>
      <c r="G217" s="12"/>
      <c r="H217" s="13">
        <v>130208.77</v>
      </c>
      <c r="I217" s="13">
        <v>81352.509999999995</v>
      </c>
      <c r="J217" s="13">
        <v>36471.78</v>
      </c>
      <c r="K217" s="13">
        <v>175089.5</v>
      </c>
      <c r="L217" s="13">
        <f>I217-J217</f>
        <v>44880.729999999996</v>
      </c>
    </row>
    <row r="218" spans="1:12" x14ac:dyDescent="0.3">
      <c r="A218" s="18" t="s">
        <v>684</v>
      </c>
      <c r="B218" s="16" t="s">
        <v>351</v>
      </c>
      <c r="C218" s="17"/>
      <c r="D218" s="17"/>
      <c r="E218" s="17"/>
      <c r="F218" s="17"/>
      <c r="G218" s="19" t="s">
        <v>611</v>
      </c>
      <c r="H218" s="20">
        <v>58939.07</v>
      </c>
      <c r="I218" s="20">
        <v>17425.91</v>
      </c>
      <c r="J218" s="20">
        <v>149.19999999999999</v>
      </c>
      <c r="K218" s="20">
        <v>76215.78</v>
      </c>
      <c r="L218" s="20"/>
    </row>
    <row r="219" spans="1:12" x14ac:dyDescent="0.3">
      <c r="A219" s="18" t="s">
        <v>685</v>
      </c>
      <c r="B219" s="16" t="s">
        <v>351</v>
      </c>
      <c r="C219" s="17"/>
      <c r="D219" s="17"/>
      <c r="E219" s="17"/>
      <c r="F219" s="17"/>
      <c r="G219" s="19" t="s">
        <v>613</v>
      </c>
      <c r="H219" s="20">
        <v>-802.32</v>
      </c>
      <c r="I219" s="20">
        <v>28498.86</v>
      </c>
      <c r="J219" s="20">
        <v>27343.57</v>
      </c>
      <c r="K219" s="20">
        <v>352.97</v>
      </c>
      <c r="L219" s="20"/>
    </row>
    <row r="220" spans="1:12" x14ac:dyDescent="0.3">
      <c r="A220" s="18" t="s">
        <v>686</v>
      </c>
      <c r="B220" s="16" t="s">
        <v>351</v>
      </c>
      <c r="C220" s="17"/>
      <c r="D220" s="17"/>
      <c r="E220" s="17"/>
      <c r="F220" s="17"/>
      <c r="G220" s="19" t="s">
        <v>615</v>
      </c>
      <c r="H220" s="20">
        <v>6062.21</v>
      </c>
      <c r="I220" s="20">
        <v>7626.34</v>
      </c>
      <c r="J220" s="20">
        <v>5653.52</v>
      </c>
      <c r="K220" s="20">
        <v>8035.03</v>
      </c>
      <c r="L220" s="20"/>
    </row>
    <row r="221" spans="1:12" x14ac:dyDescent="0.3">
      <c r="A221" s="18" t="s">
        <v>687</v>
      </c>
      <c r="B221" s="16" t="s">
        <v>351</v>
      </c>
      <c r="C221" s="17"/>
      <c r="D221" s="17"/>
      <c r="E221" s="17"/>
      <c r="F221" s="17"/>
      <c r="G221" s="19" t="s">
        <v>648</v>
      </c>
      <c r="H221" s="20">
        <v>2157.8000000000002</v>
      </c>
      <c r="I221" s="20">
        <v>4315.6000000000004</v>
      </c>
      <c r="J221" s="20">
        <v>0</v>
      </c>
      <c r="K221" s="20">
        <v>6473.4</v>
      </c>
      <c r="L221" s="20"/>
    </row>
    <row r="222" spans="1:12" x14ac:dyDescent="0.3">
      <c r="A222" s="18" t="s">
        <v>688</v>
      </c>
      <c r="B222" s="16" t="s">
        <v>351</v>
      </c>
      <c r="C222" s="17"/>
      <c r="D222" s="17"/>
      <c r="E222" s="17"/>
      <c r="F222" s="17"/>
      <c r="G222" s="19" t="s">
        <v>617</v>
      </c>
      <c r="H222" s="20">
        <v>15799.34</v>
      </c>
      <c r="I222" s="20">
        <v>4947.5</v>
      </c>
      <c r="J222" s="20">
        <v>0</v>
      </c>
      <c r="K222" s="20">
        <v>20746.84</v>
      </c>
      <c r="L222" s="20"/>
    </row>
    <row r="223" spans="1:12" x14ac:dyDescent="0.3">
      <c r="A223" s="18" t="s">
        <v>689</v>
      </c>
      <c r="B223" s="16" t="s">
        <v>351</v>
      </c>
      <c r="C223" s="17"/>
      <c r="D223" s="17"/>
      <c r="E223" s="17"/>
      <c r="F223" s="17"/>
      <c r="G223" s="19" t="s">
        <v>619</v>
      </c>
      <c r="H223" s="20">
        <v>5991.82</v>
      </c>
      <c r="I223" s="20">
        <v>3733.19</v>
      </c>
      <c r="J223" s="20">
        <v>0</v>
      </c>
      <c r="K223" s="20">
        <v>9725.01</v>
      </c>
      <c r="L223" s="20"/>
    </row>
    <row r="224" spans="1:12" x14ac:dyDescent="0.3">
      <c r="A224" s="18" t="s">
        <v>690</v>
      </c>
      <c r="B224" s="16" t="s">
        <v>351</v>
      </c>
      <c r="C224" s="17"/>
      <c r="D224" s="17"/>
      <c r="E224" s="17"/>
      <c r="F224" s="17"/>
      <c r="G224" s="19" t="s">
        <v>621</v>
      </c>
      <c r="H224" s="20">
        <v>593.59</v>
      </c>
      <c r="I224" s="20">
        <v>185.86</v>
      </c>
      <c r="J224" s="20">
        <v>0</v>
      </c>
      <c r="K224" s="20">
        <v>779.45</v>
      </c>
      <c r="L224" s="20"/>
    </row>
    <row r="225" spans="1:12" x14ac:dyDescent="0.3">
      <c r="A225" s="18" t="s">
        <v>691</v>
      </c>
      <c r="B225" s="16" t="s">
        <v>351</v>
      </c>
      <c r="C225" s="17"/>
      <c r="D225" s="17"/>
      <c r="E225" s="17"/>
      <c r="F225" s="17"/>
      <c r="G225" s="19" t="s">
        <v>623</v>
      </c>
      <c r="H225" s="20">
        <v>13030.95</v>
      </c>
      <c r="I225" s="20">
        <v>4554.88</v>
      </c>
      <c r="J225" s="20">
        <v>1365.83</v>
      </c>
      <c r="K225" s="20">
        <v>16220</v>
      </c>
      <c r="L225" s="20"/>
    </row>
    <row r="226" spans="1:12" x14ac:dyDescent="0.3">
      <c r="A226" s="18" t="s">
        <v>692</v>
      </c>
      <c r="B226" s="16" t="s">
        <v>351</v>
      </c>
      <c r="C226" s="17"/>
      <c r="D226" s="17"/>
      <c r="E226" s="17"/>
      <c r="F226" s="17"/>
      <c r="G226" s="19" t="s">
        <v>625</v>
      </c>
      <c r="H226" s="20">
        <v>520.91999999999996</v>
      </c>
      <c r="I226" s="20">
        <v>179.32</v>
      </c>
      <c r="J226" s="20">
        <v>0</v>
      </c>
      <c r="K226" s="20">
        <v>700.24</v>
      </c>
      <c r="L226" s="20"/>
    </row>
    <row r="227" spans="1:12" x14ac:dyDescent="0.3">
      <c r="A227" s="18" t="s">
        <v>693</v>
      </c>
      <c r="B227" s="16" t="s">
        <v>351</v>
      </c>
      <c r="C227" s="17"/>
      <c r="D227" s="17"/>
      <c r="E227" s="17"/>
      <c r="F227" s="17"/>
      <c r="G227" s="19" t="s">
        <v>627</v>
      </c>
      <c r="H227" s="20">
        <v>19779.05</v>
      </c>
      <c r="I227" s="20">
        <v>6711.44</v>
      </c>
      <c r="J227" s="20">
        <v>664.17</v>
      </c>
      <c r="K227" s="20">
        <v>25826.32</v>
      </c>
      <c r="L227" s="20"/>
    </row>
    <row r="228" spans="1:12" x14ac:dyDescent="0.3">
      <c r="A228" s="18" t="s">
        <v>694</v>
      </c>
      <c r="B228" s="16" t="s">
        <v>351</v>
      </c>
      <c r="C228" s="17"/>
      <c r="D228" s="17"/>
      <c r="E228" s="17"/>
      <c r="F228" s="17"/>
      <c r="G228" s="19" t="s">
        <v>656</v>
      </c>
      <c r="H228" s="20">
        <v>8136.34</v>
      </c>
      <c r="I228" s="20">
        <v>3173.61</v>
      </c>
      <c r="J228" s="20">
        <v>1295.49</v>
      </c>
      <c r="K228" s="20">
        <v>10014.459999999999</v>
      </c>
      <c r="L228" s="20"/>
    </row>
    <row r="229" spans="1:12" x14ac:dyDescent="0.3">
      <c r="A229" s="22" t="s">
        <v>351</v>
      </c>
      <c r="B229" s="16" t="s">
        <v>351</v>
      </c>
      <c r="C229" s="17"/>
      <c r="D229" s="17"/>
      <c r="E229" s="17"/>
      <c r="F229" s="17"/>
      <c r="G229" s="23" t="s">
        <v>351</v>
      </c>
      <c r="H229" s="24"/>
      <c r="I229" s="24"/>
      <c r="J229" s="24"/>
      <c r="K229" s="24"/>
      <c r="L229" s="24"/>
    </row>
    <row r="230" spans="1:12" x14ac:dyDescent="0.3">
      <c r="A230" s="10" t="s">
        <v>696</v>
      </c>
      <c r="B230" s="16" t="s">
        <v>351</v>
      </c>
      <c r="C230" s="17"/>
      <c r="D230" s="11" t="s">
        <v>697</v>
      </c>
      <c r="E230" s="12"/>
      <c r="F230" s="12"/>
      <c r="G230" s="12"/>
      <c r="H230" s="13">
        <v>1710147.38</v>
      </c>
      <c r="I230" s="13">
        <v>341197.76</v>
      </c>
      <c r="J230" s="13">
        <v>0.09</v>
      </c>
      <c r="K230" s="13">
        <v>2051345.05</v>
      </c>
      <c r="L230" s="13"/>
    </row>
    <row r="231" spans="1:12" x14ac:dyDescent="0.3">
      <c r="A231" s="10" t="s">
        <v>698</v>
      </c>
      <c r="B231" s="16" t="s">
        <v>351</v>
      </c>
      <c r="C231" s="17"/>
      <c r="D231" s="17"/>
      <c r="E231" s="11" t="s">
        <v>697</v>
      </c>
      <c r="F231" s="12"/>
      <c r="G231" s="12"/>
      <c r="H231" s="13">
        <v>1710147.38</v>
      </c>
      <c r="I231" s="13">
        <v>341197.76</v>
      </c>
      <c r="J231" s="13">
        <v>0.09</v>
      </c>
      <c r="K231" s="13">
        <v>2051345.05</v>
      </c>
      <c r="L231" s="13"/>
    </row>
    <row r="232" spans="1:12" x14ac:dyDescent="0.3">
      <c r="A232" s="10" t="s">
        <v>699</v>
      </c>
      <c r="B232" s="16" t="s">
        <v>351</v>
      </c>
      <c r="C232" s="17"/>
      <c r="D232" s="17"/>
      <c r="E232" s="17"/>
      <c r="F232" s="11" t="s">
        <v>697</v>
      </c>
      <c r="G232" s="12"/>
      <c r="H232" s="13">
        <v>1710147.38</v>
      </c>
      <c r="I232" s="13">
        <v>341197.76</v>
      </c>
      <c r="J232" s="13">
        <v>0.09</v>
      </c>
      <c r="K232" s="13">
        <v>2051345.05</v>
      </c>
      <c r="L232" s="13"/>
    </row>
    <row r="233" spans="1:12" x14ac:dyDescent="0.3">
      <c r="A233" s="18" t="s">
        <v>700</v>
      </c>
      <c r="B233" s="16" t="s">
        <v>351</v>
      </c>
      <c r="C233" s="17"/>
      <c r="D233" s="17"/>
      <c r="E233" s="17"/>
      <c r="F233" s="17"/>
      <c r="G233" s="19" t="s">
        <v>701</v>
      </c>
      <c r="H233" s="20">
        <v>58344</v>
      </c>
      <c r="I233" s="20">
        <v>19448.03</v>
      </c>
      <c r="J233" s="20">
        <v>0.03</v>
      </c>
      <c r="K233" s="20">
        <v>77792</v>
      </c>
      <c r="L233" s="20">
        <f t="shared" ref="L233:L241" si="0">I233-J233</f>
        <v>19448</v>
      </c>
    </row>
    <row r="234" spans="1:12" x14ac:dyDescent="0.3">
      <c r="A234" s="18" t="s">
        <v>702</v>
      </c>
      <c r="B234" s="16" t="s">
        <v>351</v>
      </c>
      <c r="C234" s="17"/>
      <c r="D234" s="17"/>
      <c r="E234" s="17"/>
      <c r="F234" s="17"/>
      <c r="G234" s="19" t="s">
        <v>703</v>
      </c>
      <c r="H234" s="20">
        <v>19404</v>
      </c>
      <c r="I234" s="20">
        <v>6468</v>
      </c>
      <c r="J234" s="20">
        <v>0</v>
      </c>
      <c r="K234" s="20">
        <v>25872</v>
      </c>
      <c r="L234" s="20">
        <f t="shared" si="0"/>
        <v>6468</v>
      </c>
    </row>
    <row r="235" spans="1:12" x14ac:dyDescent="0.3">
      <c r="A235" s="18" t="s">
        <v>704</v>
      </c>
      <c r="B235" s="16" t="s">
        <v>351</v>
      </c>
      <c r="C235" s="17"/>
      <c r="D235" s="17"/>
      <c r="E235" s="17"/>
      <c r="F235" s="17"/>
      <c r="G235" s="19" t="s">
        <v>705</v>
      </c>
      <c r="H235" s="20">
        <v>9795.9</v>
      </c>
      <c r="I235" s="20">
        <v>0</v>
      </c>
      <c r="J235" s="20">
        <v>0</v>
      </c>
      <c r="K235" s="20">
        <v>9795.9</v>
      </c>
      <c r="L235" s="20">
        <f t="shared" si="0"/>
        <v>0</v>
      </c>
    </row>
    <row r="236" spans="1:12" x14ac:dyDescent="0.3">
      <c r="A236" s="18" t="s">
        <v>706</v>
      </c>
      <c r="B236" s="16" t="s">
        <v>351</v>
      </c>
      <c r="C236" s="17"/>
      <c r="D236" s="17"/>
      <c r="E236" s="17"/>
      <c r="F236" s="17"/>
      <c r="G236" s="19" t="s">
        <v>707</v>
      </c>
      <c r="H236" s="20">
        <v>9283.18</v>
      </c>
      <c r="I236" s="20">
        <v>8844.11</v>
      </c>
      <c r="J236" s="20">
        <v>0</v>
      </c>
      <c r="K236" s="20">
        <v>18127.29</v>
      </c>
      <c r="L236" s="20">
        <f t="shared" si="0"/>
        <v>8844.11</v>
      </c>
    </row>
    <row r="237" spans="1:12" x14ac:dyDescent="0.3">
      <c r="A237" s="18" t="s">
        <v>708</v>
      </c>
      <c r="B237" s="16" t="s">
        <v>351</v>
      </c>
      <c r="C237" s="17"/>
      <c r="D237" s="17"/>
      <c r="E237" s="17"/>
      <c r="F237" s="17"/>
      <c r="G237" s="19" t="s">
        <v>709</v>
      </c>
      <c r="H237" s="20">
        <v>580904.46</v>
      </c>
      <c r="I237" s="20">
        <v>193634.82</v>
      </c>
      <c r="J237" s="20">
        <v>0</v>
      </c>
      <c r="K237" s="20">
        <v>774539.28</v>
      </c>
      <c r="L237" s="20">
        <f t="shared" si="0"/>
        <v>193634.82</v>
      </c>
    </row>
    <row r="238" spans="1:12" x14ac:dyDescent="0.3">
      <c r="A238" s="18" t="s">
        <v>710</v>
      </c>
      <c r="B238" s="16" t="s">
        <v>351</v>
      </c>
      <c r="C238" s="17"/>
      <c r="D238" s="17"/>
      <c r="E238" s="17"/>
      <c r="F238" s="17"/>
      <c r="G238" s="19" t="s">
        <v>711</v>
      </c>
      <c r="H238" s="20">
        <v>2550</v>
      </c>
      <c r="I238" s="20">
        <v>1300</v>
      </c>
      <c r="J238" s="20">
        <v>0</v>
      </c>
      <c r="K238" s="20">
        <v>3850</v>
      </c>
      <c r="L238" s="20">
        <f t="shared" si="0"/>
        <v>1300</v>
      </c>
    </row>
    <row r="239" spans="1:12" x14ac:dyDescent="0.3">
      <c r="A239" s="18" t="s">
        <v>712</v>
      </c>
      <c r="B239" s="16" t="s">
        <v>351</v>
      </c>
      <c r="C239" s="17"/>
      <c r="D239" s="17"/>
      <c r="E239" s="17"/>
      <c r="F239" s="17"/>
      <c r="G239" s="19" t="s">
        <v>713</v>
      </c>
      <c r="H239" s="20">
        <v>898070.37</v>
      </c>
      <c r="I239" s="20">
        <v>64958.5</v>
      </c>
      <c r="J239" s="20">
        <v>0</v>
      </c>
      <c r="K239" s="20">
        <v>963028.87</v>
      </c>
      <c r="L239" s="20">
        <f t="shared" si="0"/>
        <v>64958.5</v>
      </c>
    </row>
    <row r="240" spans="1:12" x14ac:dyDescent="0.3">
      <c r="A240" s="18" t="s">
        <v>714</v>
      </c>
      <c r="B240" s="16" t="s">
        <v>351</v>
      </c>
      <c r="C240" s="17"/>
      <c r="D240" s="17"/>
      <c r="E240" s="17"/>
      <c r="F240" s="17"/>
      <c r="G240" s="19" t="s">
        <v>715</v>
      </c>
      <c r="H240" s="20">
        <v>73351.64</v>
      </c>
      <c r="I240" s="20">
        <v>27053.85</v>
      </c>
      <c r="J240" s="20">
        <v>0</v>
      </c>
      <c r="K240" s="20">
        <v>100405.49</v>
      </c>
      <c r="L240" s="20">
        <f t="shared" si="0"/>
        <v>27053.85</v>
      </c>
    </row>
    <row r="241" spans="1:12" x14ac:dyDescent="0.3">
      <c r="A241" s="18" t="s">
        <v>716</v>
      </c>
      <c r="B241" s="16" t="s">
        <v>351</v>
      </c>
      <c r="C241" s="17"/>
      <c r="D241" s="17"/>
      <c r="E241" s="17"/>
      <c r="F241" s="17"/>
      <c r="G241" s="19" t="s">
        <v>717</v>
      </c>
      <c r="H241" s="20">
        <v>58443.83</v>
      </c>
      <c r="I241" s="20">
        <v>19490.45</v>
      </c>
      <c r="J241" s="20">
        <v>0.06</v>
      </c>
      <c r="K241" s="20">
        <v>77934.22</v>
      </c>
      <c r="L241" s="20">
        <f t="shared" si="0"/>
        <v>19490.39</v>
      </c>
    </row>
    <row r="242" spans="1:12" x14ac:dyDescent="0.3">
      <c r="A242" s="22" t="s">
        <v>351</v>
      </c>
      <c r="B242" s="16" t="s">
        <v>351</v>
      </c>
      <c r="C242" s="17"/>
      <c r="D242" s="17"/>
      <c r="E242" s="17"/>
      <c r="F242" s="17"/>
      <c r="G242" s="23" t="s">
        <v>351</v>
      </c>
      <c r="H242" s="24"/>
      <c r="I242" s="24"/>
      <c r="J242" s="24"/>
      <c r="K242" s="24"/>
      <c r="L242" s="24"/>
    </row>
    <row r="243" spans="1:12" x14ac:dyDescent="0.3">
      <c r="A243" s="10" t="s">
        <v>718</v>
      </c>
      <c r="B243" s="15" t="s">
        <v>351</v>
      </c>
      <c r="C243" s="11" t="s">
        <v>719</v>
      </c>
      <c r="D243" s="12"/>
      <c r="E243" s="12"/>
      <c r="F243" s="12"/>
      <c r="G243" s="12"/>
      <c r="H243" s="13">
        <v>898905.03</v>
      </c>
      <c r="I243" s="13">
        <v>321189.13</v>
      </c>
      <c r="J243" s="13">
        <v>10990.08</v>
      </c>
      <c r="K243" s="13">
        <v>1209104.08</v>
      </c>
      <c r="L243" s="13"/>
    </row>
    <row r="244" spans="1:12" x14ac:dyDescent="0.3">
      <c r="A244" s="10" t="s">
        <v>720</v>
      </c>
      <c r="B244" s="16" t="s">
        <v>351</v>
      </c>
      <c r="C244" s="17"/>
      <c r="D244" s="11" t="s">
        <v>719</v>
      </c>
      <c r="E244" s="12"/>
      <c r="F244" s="12"/>
      <c r="G244" s="12"/>
      <c r="H244" s="13">
        <v>898905.03</v>
      </c>
      <c r="I244" s="13">
        <v>321189.13</v>
      </c>
      <c r="J244" s="13">
        <v>10990.08</v>
      </c>
      <c r="K244" s="13">
        <v>1209104.08</v>
      </c>
      <c r="L244" s="13"/>
    </row>
    <row r="245" spans="1:12" x14ac:dyDescent="0.3">
      <c r="A245" s="10" t="s">
        <v>721</v>
      </c>
      <c r="B245" s="16" t="s">
        <v>351</v>
      </c>
      <c r="C245" s="17"/>
      <c r="D245" s="17"/>
      <c r="E245" s="11" t="s">
        <v>719</v>
      </c>
      <c r="F245" s="12"/>
      <c r="G245" s="12"/>
      <c r="H245" s="13">
        <v>898905.03</v>
      </c>
      <c r="I245" s="13">
        <v>321189.13</v>
      </c>
      <c r="J245" s="13">
        <v>10990.08</v>
      </c>
      <c r="K245" s="13">
        <v>1209104.08</v>
      </c>
      <c r="L245" s="13"/>
    </row>
    <row r="246" spans="1:12" x14ac:dyDescent="0.3">
      <c r="A246" s="10" t="s">
        <v>722</v>
      </c>
      <c r="B246" s="16" t="s">
        <v>351</v>
      </c>
      <c r="C246" s="17"/>
      <c r="D246" s="17"/>
      <c r="E246" s="17"/>
      <c r="F246" s="11" t="s">
        <v>723</v>
      </c>
      <c r="G246" s="12"/>
      <c r="H246" s="13">
        <v>107822.75</v>
      </c>
      <c r="I246" s="13">
        <v>42140.480000000003</v>
      </c>
      <c r="J246" s="13">
        <v>0.08</v>
      </c>
      <c r="K246" s="13">
        <v>149963.15</v>
      </c>
      <c r="L246" s="13">
        <f>I246-J246</f>
        <v>42140.4</v>
      </c>
    </row>
    <row r="247" spans="1:12" x14ac:dyDescent="0.3">
      <c r="A247" s="18" t="s">
        <v>724</v>
      </c>
      <c r="B247" s="16" t="s">
        <v>351</v>
      </c>
      <c r="C247" s="17"/>
      <c r="D247" s="17"/>
      <c r="E247" s="17"/>
      <c r="F247" s="17"/>
      <c r="G247" s="19" t="s">
        <v>725</v>
      </c>
      <c r="H247" s="20">
        <v>107822.75</v>
      </c>
      <c r="I247" s="20">
        <v>42140.480000000003</v>
      </c>
      <c r="J247" s="20">
        <v>0.08</v>
      </c>
      <c r="K247" s="20">
        <v>149963.15</v>
      </c>
      <c r="L247" s="20"/>
    </row>
    <row r="248" spans="1:12" x14ac:dyDescent="0.3">
      <c r="A248" s="22" t="s">
        <v>351</v>
      </c>
      <c r="B248" s="16" t="s">
        <v>351</v>
      </c>
      <c r="C248" s="17"/>
      <c r="D248" s="17"/>
      <c r="E248" s="17"/>
      <c r="F248" s="17"/>
      <c r="G248" s="23" t="s">
        <v>351</v>
      </c>
      <c r="H248" s="24"/>
      <c r="I248" s="24"/>
      <c r="J248" s="24"/>
      <c r="K248" s="24"/>
      <c r="L248" s="24"/>
    </row>
    <row r="249" spans="1:12" x14ac:dyDescent="0.3">
      <c r="A249" s="10" t="s">
        <v>726</v>
      </c>
      <c r="B249" s="16" t="s">
        <v>351</v>
      </c>
      <c r="C249" s="17"/>
      <c r="D249" s="17"/>
      <c r="E249" s="17"/>
      <c r="F249" s="11" t="s">
        <v>727</v>
      </c>
      <c r="G249" s="12"/>
      <c r="H249" s="13">
        <v>302514.56</v>
      </c>
      <c r="I249" s="13">
        <v>113385.32</v>
      </c>
      <c r="J249" s="13">
        <v>0</v>
      </c>
      <c r="K249" s="13">
        <v>415899.88</v>
      </c>
      <c r="L249" s="13"/>
    </row>
    <row r="250" spans="1:12" x14ac:dyDescent="0.3">
      <c r="A250" s="18" t="s">
        <v>728</v>
      </c>
      <c r="B250" s="16" t="s">
        <v>351</v>
      </c>
      <c r="C250" s="17"/>
      <c r="D250" s="17"/>
      <c r="E250" s="17"/>
      <c r="F250" s="17"/>
      <c r="G250" s="19" t="s">
        <v>729</v>
      </c>
      <c r="H250" s="20">
        <v>131189.95000000001</v>
      </c>
      <c r="I250" s="20">
        <v>47168.15</v>
      </c>
      <c r="J250" s="20">
        <v>0</v>
      </c>
      <c r="K250" s="20">
        <v>178358.1</v>
      </c>
      <c r="L250" s="20">
        <f>I250-J250</f>
        <v>47168.15</v>
      </c>
    </row>
    <row r="251" spans="1:12" x14ac:dyDescent="0.3">
      <c r="A251" s="18" t="s">
        <v>730</v>
      </c>
      <c r="B251" s="16" t="s">
        <v>351</v>
      </c>
      <c r="C251" s="17"/>
      <c r="D251" s="17"/>
      <c r="E251" s="17"/>
      <c r="F251" s="17"/>
      <c r="G251" s="19" t="s">
        <v>731</v>
      </c>
      <c r="H251" s="20">
        <v>81067.92</v>
      </c>
      <c r="I251" s="20">
        <v>23790.59</v>
      </c>
      <c r="J251" s="20">
        <v>0</v>
      </c>
      <c r="K251" s="20">
        <v>104858.51</v>
      </c>
      <c r="L251" s="20">
        <f>I251-J251</f>
        <v>23790.59</v>
      </c>
    </row>
    <row r="252" spans="1:12" x14ac:dyDescent="0.3">
      <c r="A252" s="18" t="s">
        <v>732</v>
      </c>
      <c r="B252" s="16" t="s">
        <v>351</v>
      </c>
      <c r="C252" s="17"/>
      <c r="D252" s="17"/>
      <c r="E252" s="17"/>
      <c r="F252" s="17"/>
      <c r="G252" s="19" t="s">
        <v>733</v>
      </c>
      <c r="H252" s="20">
        <v>67635.27</v>
      </c>
      <c r="I252" s="20">
        <v>34430.31</v>
      </c>
      <c r="J252" s="20">
        <v>0</v>
      </c>
      <c r="K252" s="20">
        <v>102065.58</v>
      </c>
      <c r="L252" s="20">
        <f>I252-J252</f>
        <v>34430.31</v>
      </c>
    </row>
    <row r="253" spans="1:12" x14ac:dyDescent="0.3">
      <c r="A253" s="18" t="s">
        <v>734</v>
      </c>
      <c r="B253" s="16" t="s">
        <v>351</v>
      </c>
      <c r="C253" s="17"/>
      <c r="D253" s="17"/>
      <c r="E253" s="17"/>
      <c r="F253" s="17"/>
      <c r="G253" s="19" t="s">
        <v>735</v>
      </c>
      <c r="H253" s="20">
        <v>22621.42</v>
      </c>
      <c r="I253" s="20">
        <v>7996.27</v>
      </c>
      <c r="J253" s="20">
        <v>0</v>
      </c>
      <c r="K253" s="20">
        <v>30617.69</v>
      </c>
      <c r="L253" s="20">
        <f>I253-J253</f>
        <v>7996.27</v>
      </c>
    </row>
    <row r="254" spans="1:12" x14ac:dyDescent="0.3">
      <c r="A254" s="22" t="s">
        <v>351</v>
      </c>
      <c r="B254" s="16" t="s">
        <v>351</v>
      </c>
      <c r="C254" s="17"/>
      <c r="D254" s="17"/>
      <c r="E254" s="17"/>
      <c r="F254" s="17"/>
      <c r="G254" s="23" t="s">
        <v>351</v>
      </c>
      <c r="H254" s="24"/>
      <c r="I254" s="24"/>
      <c r="J254" s="24"/>
      <c r="K254" s="24"/>
      <c r="L254" s="24"/>
    </row>
    <row r="255" spans="1:12" x14ac:dyDescent="0.3">
      <c r="A255" s="10" t="s">
        <v>736</v>
      </c>
      <c r="B255" s="16" t="s">
        <v>351</v>
      </c>
      <c r="C255" s="17"/>
      <c r="D255" s="17"/>
      <c r="E255" s="17"/>
      <c r="F255" s="11" t="s">
        <v>737</v>
      </c>
      <c r="G255" s="12"/>
      <c r="H255" s="13">
        <v>240.7</v>
      </c>
      <c r="I255" s="13">
        <v>10824.83</v>
      </c>
      <c r="J255" s="13">
        <v>0</v>
      </c>
      <c r="K255" s="13">
        <v>11065.53</v>
      </c>
      <c r="L255" s="13">
        <f>I255-J255</f>
        <v>10824.83</v>
      </c>
    </row>
    <row r="256" spans="1:12" x14ac:dyDescent="0.3">
      <c r="A256" s="18" t="s">
        <v>738</v>
      </c>
      <c r="B256" s="16" t="s">
        <v>351</v>
      </c>
      <c r="C256" s="17"/>
      <c r="D256" s="17"/>
      <c r="E256" s="17"/>
      <c r="F256" s="17"/>
      <c r="G256" s="19" t="s">
        <v>739</v>
      </c>
      <c r="H256" s="20">
        <v>240.7</v>
      </c>
      <c r="I256" s="20">
        <v>10824.83</v>
      </c>
      <c r="J256" s="20">
        <v>0</v>
      </c>
      <c r="K256" s="20">
        <v>11065.53</v>
      </c>
      <c r="L256" s="20"/>
    </row>
    <row r="257" spans="1:12" x14ac:dyDescent="0.3">
      <c r="A257" s="22" t="s">
        <v>351</v>
      </c>
      <c r="B257" s="16" t="s">
        <v>351</v>
      </c>
      <c r="C257" s="17"/>
      <c r="D257" s="17"/>
      <c r="E257" s="17"/>
      <c r="F257" s="17"/>
      <c r="G257" s="23" t="s">
        <v>351</v>
      </c>
      <c r="H257" s="24"/>
      <c r="I257" s="24"/>
      <c r="J257" s="24"/>
      <c r="K257" s="24"/>
      <c r="L257" s="24"/>
    </row>
    <row r="258" spans="1:12" x14ac:dyDescent="0.3">
      <c r="A258" s="10" t="s">
        <v>742</v>
      </c>
      <c r="B258" s="16" t="s">
        <v>351</v>
      </c>
      <c r="C258" s="17"/>
      <c r="D258" s="17"/>
      <c r="E258" s="17"/>
      <c r="F258" s="11" t="s">
        <v>743</v>
      </c>
      <c r="G258" s="12"/>
      <c r="H258" s="13">
        <v>632.96</v>
      </c>
      <c r="I258" s="13">
        <v>0</v>
      </c>
      <c r="J258" s="13">
        <v>0</v>
      </c>
      <c r="K258" s="13">
        <v>632.96</v>
      </c>
      <c r="L258" s="13">
        <f>I258-J258</f>
        <v>0</v>
      </c>
    </row>
    <row r="259" spans="1:12" x14ac:dyDescent="0.3">
      <c r="A259" s="18" t="s">
        <v>744</v>
      </c>
      <c r="B259" s="16" t="s">
        <v>351</v>
      </c>
      <c r="C259" s="17"/>
      <c r="D259" s="17"/>
      <c r="E259" s="17"/>
      <c r="F259" s="17"/>
      <c r="G259" s="19" t="s">
        <v>745</v>
      </c>
      <c r="H259" s="20">
        <v>275.33</v>
      </c>
      <c r="I259" s="20">
        <v>0</v>
      </c>
      <c r="J259" s="20">
        <v>0</v>
      </c>
      <c r="K259" s="20">
        <v>275.33</v>
      </c>
      <c r="L259" s="20"/>
    </row>
    <row r="260" spans="1:12" x14ac:dyDescent="0.3">
      <c r="A260" s="18" t="s">
        <v>748</v>
      </c>
      <c r="B260" s="16" t="s">
        <v>351</v>
      </c>
      <c r="C260" s="17"/>
      <c r="D260" s="17"/>
      <c r="E260" s="17"/>
      <c r="F260" s="17"/>
      <c r="G260" s="19" t="s">
        <v>749</v>
      </c>
      <c r="H260" s="20">
        <v>357.63</v>
      </c>
      <c r="I260" s="20">
        <v>0</v>
      </c>
      <c r="J260" s="20">
        <v>0</v>
      </c>
      <c r="K260" s="20">
        <v>357.63</v>
      </c>
      <c r="L260" s="20"/>
    </row>
    <row r="261" spans="1:12" x14ac:dyDescent="0.3">
      <c r="A261" s="22" t="s">
        <v>351</v>
      </c>
      <c r="B261" s="16" t="s">
        <v>351</v>
      </c>
      <c r="C261" s="17"/>
      <c r="D261" s="17"/>
      <c r="E261" s="17"/>
      <c r="F261" s="17"/>
      <c r="G261" s="23" t="s">
        <v>351</v>
      </c>
      <c r="H261" s="24"/>
      <c r="I261" s="24"/>
      <c r="J261" s="24"/>
      <c r="K261" s="24"/>
      <c r="L261" s="24"/>
    </row>
    <row r="262" spans="1:12" x14ac:dyDescent="0.3">
      <c r="A262" s="10" t="s">
        <v>752</v>
      </c>
      <c r="B262" s="16" t="s">
        <v>351</v>
      </c>
      <c r="C262" s="17"/>
      <c r="D262" s="17"/>
      <c r="E262" s="17"/>
      <c r="F262" s="11" t="s">
        <v>753</v>
      </c>
      <c r="G262" s="12"/>
      <c r="H262" s="13">
        <v>118001.55</v>
      </c>
      <c r="I262" s="13">
        <v>40540.449999999997</v>
      </c>
      <c r="J262" s="13">
        <v>0</v>
      </c>
      <c r="K262" s="13">
        <v>158542</v>
      </c>
      <c r="L262" s="13">
        <f>I262-J262</f>
        <v>40540.449999999997</v>
      </c>
    </row>
    <row r="263" spans="1:12" x14ac:dyDescent="0.3">
      <c r="A263" s="18" t="s">
        <v>754</v>
      </c>
      <c r="B263" s="16" t="s">
        <v>351</v>
      </c>
      <c r="C263" s="17"/>
      <c r="D263" s="17"/>
      <c r="E263" s="17"/>
      <c r="F263" s="17"/>
      <c r="G263" s="19" t="s">
        <v>755</v>
      </c>
      <c r="H263" s="20">
        <v>68724.69</v>
      </c>
      <c r="I263" s="20">
        <v>26320.92</v>
      </c>
      <c r="J263" s="20">
        <v>0</v>
      </c>
      <c r="K263" s="20">
        <v>95045.61</v>
      </c>
      <c r="L263" s="20"/>
    </row>
    <row r="264" spans="1:12" x14ac:dyDescent="0.3">
      <c r="A264" s="18" t="s">
        <v>756</v>
      </c>
      <c r="B264" s="16" t="s">
        <v>351</v>
      </c>
      <c r="C264" s="17"/>
      <c r="D264" s="17"/>
      <c r="E264" s="17"/>
      <c r="F264" s="17"/>
      <c r="G264" s="19" t="s">
        <v>757</v>
      </c>
      <c r="H264" s="20">
        <v>23113.1</v>
      </c>
      <c r="I264" s="20">
        <v>4013.95</v>
      </c>
      <c r="J264" s="20">
        <v>0</v>
      </c>
      <c r="K264" s="20">
        <v>27127.05</v>
      </c>
      <c r="L264" s="20"/>
    </row>
    <row r="265" spans="1:12" x14ac:dyDescent="0.3">
      <c r="A265" s="18" t="s">
        <v>758</v>
      </c>
      <c r="B265" s="16" t="s">
        <v>351</v>
      </c>
      <c r="C265" s="17"/>
      <c r="D265" s="17"/>
      <c r="E265" s="17"/>
      <c r="F265" s="17"/>
      <c r="G265" s="19" t="s">
        <v>759</v>
      </c>
      <c r="H265" s="20">
        <v>469.66</v>
      </c>
      <c r="I265" s="20">
        <v>22</v>
      </c>
      <c r="J265" s="20">
        <v>0</v>
      </c>
      <c r="K265" s="20">
        <v>491.66</v>
      </c>
      <c r="L265" s="20"/>
    </row>
    <row r="266" spans="1:12" x14ac:dyDescent="0.3">
      <c r="A266" s="18" t="s">
        <v>760</v>
      </c>
      <c r="B266" s="16" t="s">
        <v>351</v>
      </c>
      <c r="C266" s="17"/>
      <c r="D266" s="17"/>
      <c r="E266" s="17"/>
      <c r="F266" s="17"/>
      <c r="G266" s="19" t="s">
        <v>761</v>
      </c>
      <c r="H266" s="20">
        <v>25694.1</v>
      </c>
      <c r="I266" s="20">
        <v>9415.18</v>
      </c>
      <c r="J266" s="20">
        <v>0</v>
      </c>
      <c r="K266" s="20">
        <v>35109.279999999999</v>
      </c>
      <c r="L266" s="20"/>
    </row>
    <row r="267" spans="1:12" x14ac:dyDescent="0.3">
      <c r="A267" s="18" t="s">
        <v>762</v>
      </c>
      <c r="B267" s="16" t="s">
        <v>351</v>
      </c>
      <c r="C267" s="17"/>
      <c r="D267" s="17"/>
      <c r="E267" s="17"/>
      <c r="F267" s="17"/>
      <c r="G267" s="19" t="s">
        <v>715</v>
      </c>
      <c r="H267" s="20">
        <v>0</v>
      </c>
      <c r="I267" s="20">
        <v>768.4</v>
      </c>
      <c r="J267" s="20">
        <v>0</v>
      </c>
      <c r="K267" s="20">
        <v>768.4</v>
      </c>
      <c r="L267" s="20"/>
    </row>
    <row r="268" spans="1:12" x14ac:dyDescent="0.3">
      <c r="A268" s="22" t="s">
        <v>351</v>
      </c>
      <c r="B268" s="16" t="s">
        <v>351</v>
      </c>
      <c r="C268" s="17"/>
      <c r="D268" s="17"/>
      <c r="E268" s="17"/>
      <c r="F268" s="17"/>
      <c r="G268" s="23" t="s">
        <v>351</v>
      </c>
      <c r="H268" s="24"/>
      <c r="I268" s="24"/>
      <c r="J268" s="24"/>
      <c r="K268" s="24"/>
      <c r="L268" s="24"/>
    </row>
    <row r="269" spans="1:12" x14ac:dyDescent="0.3">
      <c r="A269" s="10" t="s">
        <v>763</v>
      </c>
      <c r="B269" s="16" t="s">
        <v>351</v>
      </c>
      <c r="C269" s="17"/>
      <c r="D269" s="17"/>
      <c r="E269" s="17"/>
      <c r="F269" s="11" t="s">
        <v>764</v>
      </c>
      <c r="G269" s="12"/>
      <c r="H269" s="13">
        <v>304445.75</v>
      </c>
      <c r="I269" s="13">
        <v>97284.65</v>
      </c>
      <c r="J269" s="13">
        <v>0</v>
      </c>
      <c r="K269" s="13">
        <v>401730.4</v>
      </c>
      <c r="L269" s="13">
        <f>I269-J269</f>
        <v>97284.65</v>
      </c>
    </row>
    <row r="270" spans="1:12" x14ac:dyDescent="0.3">
      <c r="A270" s="18" t="s">
        <v>765</v>
      </c>
      <c r="B270" s="16" t="s">
        <v>351</v>
      </c>
      <c r="C270" s="17"/>
      <c r="D270" s="17"/>
      <c r="E270" s="17"/>
      <c r="F270" s="17"/>
      <c r="G270" s="19" t="s">
        <v>554</v>
      </c>
      <c r="H270" s="28">
        <v>46195.87</v>
      </c>
      <c r="I270" s="28">
        <v>14255.15</v>
      </c>
      <c r="J270" s="28">
        <v>0</v>
      </c>
      <c r="K270" s="28">
        <v>60451.02</v>
      </c>
      <c r="L270" s="28"/>
    </row>
    <row r="271" spans="1:12" x14ac:dyDescent="0.3">
      <c r="A271" s="18" t="s">
        <v>768</v>
      </c>
      <c r="B271" s="16" t="s">
        <v>351</v>
      </c>
      <c r="C271" s="17"/>
      <c r="D271" s="17"/>
      <c r="E271" s="17"/>
      <c r="F271" s="17"/>
      <c r="G271" s="19" t="s">
        <v>769</v>
      </c>
      <c r="H271" s="28">
        <v>6787.23</v>
      </c>
      <c r="I271" s="28">
        <v>5374.15</v>
      </c>
      <c r="J271" s="28">
        <v>0</v>
      </c>
      <c r="K271" s="28">
        <v>12161.38</v>
      </c>
      <c r="L271" s="28"/>
    </row>
    <row r="272" spans="1:12" x14ac:dyDescent="0.3">
      <c r="A272" s="18" t="s">
        <v>770</v>
      </c>
      <c r="B272" s="16" t="s">
        <v>351</v>
      </c>
      <c r="C272" s="17"/>
      <c r="D272" s="17"/>
      <c r="E272" s="17"/>
      <c r="F272" s="17"/>
      <c r="G272" s="19" t="s">
        <v>771</v>
      </c>
      <c r="H272" s="20">
        <v>251434.65</v>
      </c>
      <c r="I272" s="20">
        <v>77655.350000000006</v>
      </c>
      <c r="J272" s="20">
        <v>0</v>
      </c>
      <c r="K272" s="20">
        <v>329090</v>
      </c>
      <c r="L272" s="20"/>
    </row>
    <row r="273" spans="1:12" x14ac:dyDescent="0.3">
      <c r="A273" s="18" t="s">
        <v>772</v>
      </c>
      <c r="B273" s="16" t="s">
        <v>351</v>
      </c>
      <c r="C273" s="17"/>
      <c r="D273" s="17"/>
      <c r="E273" s="17"/>
      <c r="F273" s="17"/>
      <c r="G273" s="19" t="s">
        <v>773</v>
      </c>
      <c r="H273" s="20">
        <v>28</v>
      </c>
      <c r="I273" s="20">
        <v>0</v>
      </c>
      <c r="J273" s="20">
        <v>0</v>
      </c>
      <c r="K273" s="20">
        <v>28</v>
      </c>
      <c r="L273" s="20"/>
    </row>
    <row r="274" spans="1:12" x14ac:dyDescent="0.3">
      <c r="A274" s="22" t="s">
        <v>351</v>
      </c>
      <c r="B274" s="16" t="s">
        <v>351</v>
      </c>
      <c r="C274" s="17"/>
      <c r="D274" s="17"/>
      <c r="E274" s="17"/>
      <c r="F274" s="17"/>
      <c r="G274" s="23" t="s">
        <v>351</v>
      </c>
      <c r="H274" s="24"/>
      <c r="I274" s="24"/>
      <c r="J274" s="24"/>
      <c r="K274" s="24"/>
      <c r="L274" s="24"/>
    </row>
    <row r="275" spans="1:12" x14ac:dyDescent="0.3">
      <c r="A275" s="10" t="s">
        <v>774</v>
      </c>
      <c r="B275" s="16" t="s">
        <v>351</v>
      </c>
      <c r="C275" s="17"/>
      <c r="D275" s="17"/>
      <c r="E275" s="17"/>
      <c r="F275" s="11" t="s">
        <v>775</v>
      </c>
      <c r="G275" s="12"/>
      <c r="H275" s="13">
        <v>62170.76</v>
      </c>
      <c r="I275" s="13">
        <v>8836.4</v>
      </c>
      <c r="J275" s="13">
        <v>10990</v>
      </c>
      <c r="K275" s="13">
        <v>60017.16</v>
      </c>
      <c r="L275" s="13">
        <f>I275-J275</f>
        <v>-2153.6000000000004</v>
      </c>
    </row>
    <row r="276" spans="1:12" x14ac:dyDescent="0.3">
      <c r="A276" s="18" t="s">
        <v>776</v>
      </c>
      <c r="B276" s="16" t="s">
        <v>351</v>
      </c>
      <c r="C276" s="17"/>
      <c r="D276" s="17"/>
      <c r="E276" s="17"/>
      <c r="F276" s="17"/>
      <c r="G276" s="19" t="s">
        <v>777</v>
      </c>
      <c r="H276" s="20">
        <v>103.84</v>
      </c>
      <c r="I276" s="20">
        <v>0</v>
      </c>
      <c r="J276" s="20">
        <v>0</v>
      </c>
      <c r="K276" s="20">
        <v>103.84</v>
      </c>
      <c r="L276" s="20"/>
    </row>
    <row r="277" spans="1:12" x14ac:dyDescent="0.3">
      <c r="A277" s="18" t="s">
        <v>778</v>
      </c>
      <c r="B277" s="16" t="s">
        <v>351</v>
      </c>
      <c r="C277" s="17"/>
      <c r="D277" s="17"/>
      <c r="E277" s="17"/>
      <c r="F277" s="17"/>
      <c r="G277" s="19" t="s">
        <v>779</v>
      </c>
      <c r="H277" s="20">
        <v>193.42</v>
      </c>
      <c r="I277" s="20">
        <v>79.44</v>
      </c>
      <c r="J277" s="20">
        <v>0</v>
      </c>
      <c r="K277" s="20">
        <v>272.86</v>
      </c>
      <c r="L277" s="20"/>
    </row>
    <row r="278" spans="1:12" x14ac:dyDescent="0.3">
      <c r="A278" s="18" t="s">
        <v>780</v>
      </c>
      <c r="B278" s="16" t="s">
        <v>351</v>
      </c>
      <c r="C278" s="17"/>
      <c r="D278" s="17"/>
      <c r="E278" s="17"/>
      <c r="F278" s="17"/>
      <c r="G278" s="19" t="s">
        <v>781</v>
      </c>
      <c r="H278" s="20">
        <v>4428.8599999999997</v>
      </c>
      <c r="I278" s="20">
        <v>0</v>
      </c>
      <c r="J278" s="20">
        <v>0</v>
      </c>
      <c r="K278" s="20">
        <v>4428.8599999999997</v>
      </c>
      <c r="L278" s="20"/>
    </row>
    <row r="279" spans="1:12" x14ac:dyDescent="0.3">
      <c r="A279" s="18" t="s">
        <v>782</v>
      </c>
      <c r="B279" s="16" t="s">
        <v>351</v>
      </c>
      <c r="C279" s="17"/>
      <c r="D279" s="17"/>
      <c r="E279" s="17"/>
      <c r="F279" s="17"/>
      <c r="G279" s="19" t="s">
        <v>783</v>
      </c>
      <c r="H279" s="20">
        <v>373</v>
      </c>
      <c r="I279" s="20">
        <v>114</v>
      </c>
      <c r="J279" s="20">
        <v>0</v>
      </c>
      <c r="K279" s="20">
        <v>487</v>
      </c>
      <c r="L279" s="20"/>
    </row>
    <row r="280" spans="1:12" x14ac:dyDescent="0.3">
      <c r="A280" s="18" t="s">
        <v>784</v>
      </c>
      <c r="B280" s="16" t="s">
        <v>351</v>
      </c>
      <c r="C280" s="17"/>
      <c r="D280" s="17"/>
      <c r="E280" s="17"/>
      <c r="F280" s="17"/>
      <c r="G280" s="19" t="s">
        <v>785</v>
      </c>
      <c r="H280" s="20">
        <v>92.04</v>
      </c>
      <c r="I280" s="20">
        <v>0</v>
      </c>
      <c r="J280" s="20">
        <v>0</v>
      </c>
      <c r="K280" s="20">
        <v>92.04</v>
      </c>
      <c r="L280" s="20">
        <f>I280-J280</f>
        <v>0</v>
      </c>
    </row>
    <row r="281" spans="1:12" x14ac:dyDescent="0.3">
      <c r="A281" s="18" t="s">
        <v>786</v>
      </c>
      <c r="B281" s="16" t="s">
        <v>351</v>
      </c>
      <c r="C281" s="17"/>
      <c r="D281" s="17"/>
      <c r="E281" s="17"/>
      <c r="F281" s="17"/>
      <c r="G281" s="19" t="s">
        <v>787</v>
      </c>
      <c r="H281" s="20">
        <v>83</v>
      </c>
      <c r="I281" s="20">
        <v>45</v>
      </c>
      <c r="J281" s="20">
        <v>0</v>
      </c>
      <c r="K281" s="20">
        <v>128</v>
      </c>
      <c r="L281" s="20"/>
    </row>
    <row r="282" spans="1:12" x14ac:dyDescent="0.3">
      <c r="A282" s="18" t="s">
        <v>788</v>
      </c>
      <c r="B282" s="16" t="s">
        <v>351</v>
      </c>
      <c r="C282" s="17"/>
      <c r="D282" s="17"/>
      <c r="E282" s="17"/>
      <c r="F282" s="17"/>
      <c r="G282" s="19" t="s">
        <v>789</v>
      </c>
      <c r="H282" s="20">
        <v>2481.5500000000002</v>
      </c>
      <c r="I282" s="20">
        <v>0</v>
      </c>
      <c r="J282" s="20">
        <v>0</v>
      </c>
      <c r="K282" s="20">
        <v>2481.5500000000002</v>
      </c>
      <c r="L282" s="20"/>
    </row>
    <row r="283" spans="1:12" x14ac:dyDescent="0.3">
      <c r="A283" s="18" t="s">
        <v>790</v>
      </c>
      <c r="B283" s="16" t="s">
        <v>351</v>
      </c>
      <c r="C283" s="17"/>
      <c r="D283" s="17"/>
      <c r="E283" s="17"/>
      <c r="F283" s="17"/>
      <c r="G283" s="19" t="s">
        <v>791</v>
      </c>
      <c r="H283" s="20">
        <v>130.57</v>
      </c>
      <c r="I283" s="20">
        <v>72.14</v>
      </c>
      <c r="J283" s="20">
        <v>0</v>
      </c>
      <c r="K283" s="20">
        <v>202.71</v>
      </c>
      <c r="L283" s="20"/>
    </row>
    <row r="284" spans="1:12" x14ac:dyDescent="0.3">
      <c r="A284" s="18" t="s">
        <v>792</v>
      </c>
      <c r="B284" s="16" t="s">
        <v>351</v>
      </c>
      <c r="C284" s="17"/>
      <c r="D284" s="17"/>
      <c r="E284" s="17"/>
      <c r="F284" s="17"/>
      <c r="G284" s="19" t="s">
        <v>793</v>
      </c>
      <c r="H284" s="20">
        <v>69.400000000000006</v>
      </c>
      <c r="I284" s="20">
        <v>473.55</v>
      </c>
      <c r="J284" s="20">
        <v>0</v>
      </c>
      <c r="K284" s="20">
        <v>542.95000000000005</v>
      </c>
      <c r="L284" s="20"/>
    </row>
    <row r="285" spans="1:12" x14ac:dyDescent="0.3">
      <c r="A285" s="18" t="s">
        <v>794</v>
      </c>
      <c r="B285" s="16" t="s">
        <v>351</v>
      </c>
      <c r="C285" s="17"/>
      <c r="D285" s="17"/>
      <c r="E285" s="17"/>
      <c r="F285" s="17"/>
      <c r="G285" s="19" t="s">
        <v>795</v>
      </c>
      <c r="H285" s="20">
        <v>2210.1999999999998</v>
      </c>
      <c r="I285" s="20">
        <v>0</v>
      </c>
      <c r="J285" s="20">
        <v>0</v>
      </c>
      <c r="K285" s="20">
        <v>2210.1999999999998</v>
      </c>
      <c r="L285" s="20"/>
    </row>
    <row r="286" spans="1:12" x14ac:dyDescent="0.3">
      <c r="A286" s="18" t="s">
        <v>796</v>
      </c>
      <c r="B286" s="16" t="s">
        <v>351</v>
      </c>
      <c r="C286" s="17"/>
      <c r="D286" s="17"/>
      <c r="E286" s="17"/>
      <c r="F286" s="17"/>
      <c r="G286" s="19" t="s">
        <v>797</v>
      </c>
      <c r="H286" s="20">
        <v>42149.58</v>
      </c>
      <c r="I286" s="20">
        <v>3950.61</v>
      </c>
      <c r="J286" s="20">
        <v>10990</v>
      </c>
      <c r="K286" s="20">
        <v>35110.19</v>
      </c>
      <c r="L286" s="20"/>
    </row>
    <row r="287" spans="1:12" x14ac:dyDescent="0.3">
      <c r="A287" s="18" t="s">
        <v>798</v>
      </c>
      <c r="B287" s="16" t="s">
        <v>351</v>
      </c>
      <c r="C287" s="17"/>
      <c r="D287" s="17"/>
      <c r="E287" s="17"/>
      <c r="F287" s="17"/>
      <c r="G287" s="19" t="s">
        <v>799</v>
      </c>
      <c r="H287" s="20">
        <v>292.66000000000003</v>
      </c>
      <c r="I287" s="20">
        <v>39.950000000000003</v>
      </c>
      <c r="J287" s="20">
        <v>0</v>
      </c>
      <c r="K287" s="20">
        <v>332.61</v>
      </c>
      <c r="L287" s="20"/>
    </row>
    <row r="288" spans="1:12" x14ac:dyDescent="0.3">
      <c r="A288" s="18" t="s">
        <v>800</v>
      </c>
      <c r="B288" s="16" t="s">
        <v>351</v>
      </c>
      <c r="C288" s="17"/>
      <c r="D288" s="17"/>
      <c r="E288" s="17"/>
      <c r="F288" s="17"/>
      <c r="G288" s="19" t="s">
        <v>801</v>
      </c>
      <c r="H288" s="20">
        <v>4421.68</v>
      </c>
      <c r="I288" s="20">
        <v>3190.47</v>
      </c>
      <c r="J288" s="20">
        <v>0</v>
      </c>
      <c r="K288" s="20">
        <v>7612.15</v>
      </c>
      <c r="L288" s="20"/>
    </row>
    <row r="289" spans="1:12" x14ac:dyDescent="0.3">
      <c r="A289" s="18" t="s">
        <v>802</v>
      </c>
      <c r="B289" s="16" t="s">
        <v>351</v>
      </c>
      <c r="C289" s="17"/>
      <c r="D289" s="17"/>
      <c r="E289" s="17"/>
      <c r="F289" s="17"/>
      <c r="G289" s="19" t="s">
        <v>803</v>
      </c>
      <c r="H289" s="20">
        <v>5140.96</v>
      </c>
      <c r="I289" s="20">
        <v>871.24</v>
      </c>
      <c r="J289" s="20">
        <v>0</v>
      </c>
      <c r="K289" s="20">
        <v>6012.2</v>
      </c>
      <c r="L289" s="20">
        <f>I289-J289</f>
        <v>871.24</v>
      </c>
    </row>
    <row r="290" spans="1:12" x14ac:dyDescent="0.3">
      <c r="A290" s="22" t="s">
        <v>351</v>
      </c>
      <c r="B290" s="16" t="s">
        <v>351</v>
      </c>
      <c r="C290" s="17"/>
      <c r="D290" s="17"/>
      <c r="E290" s="17"/>
      <c r="F290" s="17"/>
      <c r="G290" s="23" t="s">
        <v>351</v>
      </c>
      <c r="H290" s="24"/>
      <c r="I290" s="24"/>
      <c r="J290" s="24"/>
      <c r="K290" s="24"/>
      <c r="L290" s="24"/>
    </row>
    <row r="291" spans="1:12" x14ac:dyDescent="0.3">
      <c r="A291" s="10" t="s">
        <v>804</v>
      </c>
      <c r="B291" s="16" t="s">
        <v>351</v>
      </c>
      <c r="C291" s="17"/>
      <c r="D291" s="17"/>
      <c r="E291" s="17"/>
      <c r="F291" s="11" t="s">
        <v>805</v>
      </c>
      <c r="G291" s="12"/>
      <c r="H291" s="13">
        <v>2476</v>
      </c>
      <c r="I291" s="13">
        <v>8177</v>
      </c>
      <c r="J291" s="13">
        <v>0</v>
      </c>
      <c r="K291" s="13">
        <v>10653</v>
      </c>
      <c r="L291" s="13">
        <f>I291-J291</f>
        <v>8177</v>
      </c>
    </row>
    <row r="292" spans="1:12" x14ac:dyDescent="0.3">
      <c r="A292" s="18" t="s">
        <v>806</v>
      </c>
      <c r="B292" s="16" t="s">
        <v>351</v>
      </c>
      <c r="C292" s="17"/>
      <c r="D292" s="17"/>
      <c r="E292" s="17"/>
      <c r="F292" s="17"/>
      <c r="G292" s="19" t="s">
        <v>807</v>
      </c>
      <c r="H292" s="20">
        <v>2476</v>
      </c>
      <c r="I292" s="20">
        <v>8177</v>
      </c>
      <c r="J292" s="20">
        <v>0</v>
      </c>
      <c r="K292" s="20">
        <v>10653</v>
      </c>
      <c r="L292" s="20"/>
    </row>
    <row r="293" spans="1:12" x14ac:dyDescent="0.3">
      <c r="A293" s="22" t="s">
        <v>351</v>
      </c>
      <c r="B293" s="16" t="s">
        <v>351</v>
      </c>
      <c r="C293" s="17"/>
      <c r="D293" s="17"/>
      <c r="E293" s="17"/>
      <c r="F293" s="17"/>
      <c r="G293" s="23" t="s">
        <v>351</v>
      </c>
      <c r="H293" s="24"/>
      <c r="I293" s="24"/>
      <c r="J293" s="24"/>
      <c r="K293" s="24"/>
      <c r="L293" s="24"/>
    </row>
    <row r="294" spans="1:12" x14ac:dyDescent="0.3">
      <c r="A294" s="10" t="s">
        <v>810</v>
      </c>
      <c r="B294" s="16" t="s">
        <v>351</v>
      </c>
      <c r="C294" s="17"/>
      <c r="D294" s="17"/>
      <c r="E294" s="17"/>
      <c r="F294" s="11" t="s">
        <v>811</v>
      </c>
      <c r="G294" s="12"/>
      <c r="H294" s="13">
        <v>600</v>
      </c>
      <c r="I294" s="13">
        <v>0</v>
      </c>
      <c r="J294" s="13">
        <v>0</v>
      </c>
      <c r="K294" s="13">
        <v>600</v>
      </c>
      <c r="L294" s="20">
        <f>I294-J294</f>
        <v>0</v>
      </c>
    </row>
    <row r="295" spans="1:12" x14ac:dyDescent="0.3">
      <c r="A295" s="18" t="s">
        <v>812</v>
      </c>
      <c r="B295" s="16" t="s">
        <v>351</v>
      </c>
      <c r="C295" s="17"/>
      <c r="D295" s="17"/>
      <c r="E295" s="17"/>
      <c r="F295" s="17"/>
      <c r="G295" s="19" t="s">
        <v>813</v>
      </c>
      <c r="H295" s="20">
        <v>600</v>
      </c>
      <c r="I295" s="20">
        <v>0</v>
      </c>
      <c r="J295" s="20">
        <v>0</v>
      </c>
      <c r="K295" s="20">
        <v>600</v>
      </c>
      <c r="L295" s="20"/>
    </row>
    <row r="296" spans="1:12" x14ac:dyDescent="0.3">
      <c r="A296" s="22" t="s">
        <v>351</v>
      </c>
      <c r="B296" s="16" t="s">
        <v>351</v>
      </c>
      <c r="C296" s="17"/>
      <c r="D296" s="17"/>
      <c r="E296" s="17"/>
      <c r="F296" s="17"/>
      <c r="G296" s="23" t="s">
        <v>351</v>
      </c>
      <c r="H296" s="24"/>
      <c r="I296" s="24"/>
      <c r="J296" s="24"/>
      <c r="K296" s="24"/>
      <c r="L296" s="24"/>
    </row>
    <row r="297" spans="1:12" x14ac:dyDescent="0.3">
      <c r="A297" s="10" t="s">
        <v>814</v>
      </c>
      <c r="B297" s="15" t="s">
        <v>351</v>
      </c>
      <c r="C297" s="11" t="s">
        <v>815</v>
      </c>
      <c r="D297" s="12"/>
      <c r="E297" s="12"/>
      <c r="F297" s="12"/>
      <c r="G297" s="12"/>
      <c r="H297" s="13">
        <v>1216034.32</v>
      </c>
      <c r="I297" s="13">
        <v>154831.35999999999</v>
      </c>
      <c r="J297" s="13">
        <v>0</v>
      </c>
      <c r="K297" s="13">
        <v>1370865.68</v>
      </c>
      <c r="L297" s="13"/>
    </row>
    <row r="298" spans="1:12" x14ac:dyDescent="0.3">
      <c r="A298" s="10" t="s">
        <v>816</v>
      </c>
      <c r="B298" s="16" t="s">
        <v>351</v>
      </c>
      <c r="C298" s="17"/>
      <c r="D298" s="11" t="s">
        <v>815</v>
      </c>
      <c r="E298" s="12"/>
      <c r="F298" s="12"/>
      <c r="G298" s="12"/>
      <c r="H298" s="13">
        <v>1216034.32</v>
      </c>
      <c r="I298" s="13">
        <v>154831.35999999999</v>
      </c>
      <c r="J298" s="13">
        <v>0</v>
      </c>
      <c r="K298" s="13">
        <v>1370865.68</v>
      </c>
      <c r="L298" s="13"/>
    </row>
    <row r="299" spans="1:12" x14ac:dyDescent="0.3">
      <c r="A299" s="10" t="s">
        <v>817</v>
      </c>
      <c r="B299" s="16" t="s">
        <v>351</v>
      </c>
      <c r="C299" s="17"/>
      <c r="D299" s="17"/>
      <c r="E299" s="11" t="s">
        <v>815</v>
      </c>
      <c r="F299" s="12"/>
      <c r="G299" s="12"/>
      <c r="H299" s="13">
        <v>1216034.32</v>
      </c>
      <c r="I299" s="13">
        <v>154831.35999999999</v>
      </c>
      <c r="J299" s="13">
        <v>0</v>
      </c>
      <c r="K299" s="13">
        <v>1370865.68</v>
      </c>
      <c r="L299" s="13"/>
    </row>
    <row r="300" spans="1:12" x14ac:dyDescent="0.3">
      <c r="A300" s="10" t="s">
        <v>818</v>
      </c>
      <c r="B300" s="16" t="s">
        <v>351</v>
      </c>
      <c r="C300" s="17"/>
      <c r="D300" s="17"/>
      <c r="E300" s="17"/>
      <c r="F300" s="11" t="s">
        <v>819</v>
      </c>
      <c r="G300" s="12"/>
      <c r="H300" s="13">
        <v>935244.91</v>
      </c>
      <c r="I300" s="13">
        <v>112636.34</v>
      </c>
      <c r="J300" s="13">
        <v>0</v>
      </c>
      <c r="K300" s="13">
        <v>1047881.25</v>
      </c>
      <c r="L300" s="13">
        <f>I300-J300</f>
        <v>112636.34</v>
      </c>
    </row>
    <row r="301" spans="1:12" x14ac:dyDescent="0.3">
      <c r="A301" s="18" t="s">
        <v>820</v>
      </c>
      <c r="B301" s="16" t="s">
        <v>351</v>
      </c>
      <c r="C301" s="17"/>
      <c r="D301" s="17"/>
      <c r="E301" s="17"/>
      <c r="F301" s="17"/>
      <c r="G301" s="19" t="s">
        <v>821</v>
      </c>
      <c r="H301" s="20">
        <v>0</v>
      </c>
      <c r="I301" s="20">
        <v>20306</v>
      </c>
      <c r="J301" s="20">
        <v>0</v>
      </c>
      <c r="K301" s="20">
        <v>20306</v>
      </c>
      <c r="L301" s="20"/>
    </row>
    <row r="302" spans="1:12" x14ac:dyDescent="0.3">
      <c r="A302" s="18" t="s">
        <v>826</v>
      </c>
      <c r="B302" s="16" t="s">
        <v>351</v>
      </c>
      <c r="C302" s="17"/>
      <c r="D302" s="17"/>
      <c r="E302" s="17"/>
      <c r="F302" s="17"/>
      <c r="G302" s="19" t="s">
        <v>827</v>
      </c>
      <c r="H302" s="20">
        <v>25428</v>
      </c>
      <c r="I302" s="20">
        <v>8476</v>
      </c>
      <c r="J302" s="20">
        <v>0</v>
      </c>
      <c r="K302" s="20">
        <v>33904</v>
      </c>
      <c r="L302" s="20"/>
    </row>
    <row r="303" spans="1:12" x14ac:dyDescent="0.3">
      <c r="A303" s="18" t="s">
        <v>828</v>
      </c>
      <c r="B303" s="16" t="s">
        <v>351</v>
      </c>
      <c r="C303" s="17"/>
      <c r="D303" s="17"/>
      <c r="E303" s="17"/>
      <c r="F303" s="17"/>
      <c r="G303" s="19" t="s">
        <v>829</v>
      </c>
      <c r="H303" s="20">
        <v>1013.57</v>
      </c>
      <c r="I303" s="20">
        <v>195.02</v>
      </c>
      <c r="J303" s="20">
        <v>0</v>
      </c>
      <c r="K303" s="20">
        <v>1208.5899999999999</v>
      </c>
      <c r="L303" s="20"/>
    </row>
    <row r="304" spans="1:12" x14ac:dyDescent="0.3">
      <c r="A304" s="18" t="s">
        <v>830</v>
      </c>
      <c r="B304" s="16" t="s">
        <v>351</v>
      </c>
      <c r="C304" s="17"/>
      <c r="D304" s="17"/>
      <c r="E304" s="17"/>
      <c r="F304" s="17"/>
      <c r="G304" s="19" t="s">
        <v>831</v>
      </c>
      <c r="H304" s="20">
        <v>24295.75</v>
      </c>
      <c r="I304" s="20">
        <v>7670.41</v>
      </c>
      <c r="J304" s="20">
        <v>0</v>
      </c>
      <c r="K304" s="20">
        <v>31966.16</v>
      </c>
      <c r="L304" s="20"/>
    </row>
    <row r="305" spans="1:12" x14ac:dyDescent="0.3">
      <c r="A305" s="18" t="s">
        <v>832</v>
      </c>
      <c r="B305" s="16" t="s">
        <v>351</v>
      </c>
      <c r="C305" s="17"/>
      <c r="D305" s="17"/>
      <c r="E305" s="17"/>
      <c r="F305" s="17"/>
      <c r="G305" s="19" t="s">
        <v>833</v>
      </c>
      <c r="H305" s="20">
        <v>884507.59</v>
      </c>
      <c r="I305" s="20">
        <v>75988.91</v>
      </c>
      <c r="J305" s="20">
        <v>0</v>
      </c>
      <c r="K305" s="20">
        <v>960496.5</v>
      </c>
      <c r="L305" s="20"/>
    </row>
    <row r="306" spans="1:12" x14ac:dyDescent="0.3">
      <c r="A306" s="22" t="s">
        <v>351</v>
      </c>
      <c r="B306" s="16" t="s">
        <v>351</v>
      </c>
      <c r="C306" s="17"/>
      <c r="D306" s="17"/>
      <c r="E306" s="17"/>
      <c r="F306" s="17"/>
      <c r="G306" s="23" t="s">
        <v>351</v>
      </c>
      <c r="H306" s="24"/>
      <c r="I306" s="24"/>
      <c r="J306" s="24"/>
      <c r="K306" s="24"/>
      <c r="L306" s="24"/>
    </row>
    <row r="307" spans="1:12" x14ac:dyDescent="0.3">
      <c r="A307" s="10" t="s">
        <v>836</v>
      </c>
      <c r="B307" s="16" t="s">
        <v>351</v>
      </c>
      <c r="C307" s="17"/>
      <c r="D307" s="17"/>
      <c r="E307" s="17"/>
      <c r="F307" s="11" t="s">
        <v>837</v>
      </c>
      <c r="G307" s="12"/>
      <c r="H307" s="13">
        <v>2400</v>
      </c>
      <c r="I307" s="13">
        <v>800</v>
      </c>
      <c r="J307" s="13">
        <v>0</v>
      </c>
      <c r="K307" s="13">
        <v>3200</v>
      </c>
      <c r="L307" s="13">
        <f>I307-J307</f>
        <v>800</v>
      </c>
    </row>
    <row r="308" spans="1:12" x14ac:dyDescent="0.3">
      <c r="A308" s="18" t="s">
        <v>838</v>
      </c>
      <c r="B308" s="16" t="s">
        <v>351</v>
      </c>
      <c r="C308" s="17"/>
      <c r="D308" s="17"/>
      <c r="E308" s="17"/>
      <c r="F308" s="17"/>
      <c r="G308" s="19" t="s">
        <v>839</v>
      </c>
      <c r="H308" s="20">
        <v>2400</v>
      </c>
      <c r="I308" s="20">
        <v>800</v>
      </c>
      <c r="J308" s="20">
        <v>0</v>
      </c>
      <c r="K308" s="20">
        <v>3200</v>
      </c>
      <c r="L308" s="20"/>
    </row>
    <row r="309" spans="1:12" x14ac:dyDescent="0.3">
      <c r="A309" s="22" t="s">
        <v>351</v>
      </c>
      <c r="B309" s="16" t="s">
        <v>351</v>
      </c>
      <c r="C309" s="17"/>
      <c r="D309" s="17"/>
      <c r="E309" s="17"/>
      <c r="F309" s="17"/>
      <c r="G309" s="23" t="s">
        <v>351</v>
      </c>
      <c r="H309" s="24"/>
      <c r="I309" s="24"/>
      <c r="J309" s="24"/>
      <c r="K309" s="24"/>
      <c r="L309" s="24"/>
    </row>
    <row r="310" spans="1:12" x14ac:dyDescent="0.3">
      <c r="A310" s="10" t="s">
        <v>842</v>
      </c>
      <c r="B310" s="16" t="s">
        <v>351</v>
      </c>
      <c r="C310" s="17"/>
      <c r="D310" s="17"/>
      <c r="E310" s="17"/>
      <c r="F310" s="11" t="s">
        <v>843</v>
      </c>
      <c r="G310" s="12"/>
      <c r="H310" s="13">
        <v>42261.41</v>
      </c>
      <c r="I310" s="13">
        <v>14087.14</v>
      </c>
      <c r="J310" s="13">
        <v>0</v>
      </c>
      <c r="K310" s="13">
        <v>56348.55</v>
      </c>
      <c r="L310" s="13">
        <f>I310-J310</f>
        <v>14087.14</v>
      </c>
    </row>
    <row r="311" spans="1:12" x14ac:dyDescent="0.3">
      <c r="A311" s="18" t="s">
        <v>844</v>
      </c>
      <c r="B311" s="16" t="s">
        <v>351</v>
      </c>
      <c r="C311" s="17"/>
      <c r="D311" s="17"/>
      <c r="E311" s="17"/>
      <c r="F311" s="17"/>
      <c r="G311" s="19" t="s">
        <v>845</v>
      </c>
      <c r="H311" s="20">
        <v>42261.41</v>
      </c>
      <c r="I311" s="20">
        <v>14087.14</v>
      </c>
      <c r="J311" s="20">
        <v>0</v>
      </c>
      <c r="K311" s="20">
        <v>56348.55</v>
      </c>
      <c r="L311" s="20"/>
    </row>
    <row r="312" spans="1:12" x14ac:dyDescent="0.3">
      <c r="A312" s="22" t="s">
        <v>351</v>
      </c>
      <c r="B312" s="16" t="s">
        <v>351</v>
      </c>
      <c r="C312" s="17"/>
      <c r="D312" s="17"/>
      <c r="E312" s="17"/>
      <c r="F312" s="17"/>
      <c r="G312" s="23" t="s">
        <v>351</v>
      </c>
      <c r="H312" s="24"/>
      <c r="I312" s="24"/>
      <c r="J312" s="24"/>
      <c r="K312" s="24"/>
      <c r="L312" s="24"/>
    </row>
    <row r="313" spans="1:12" x14ac:dyDescent="0.3">
      <c r="A313" s="10" t="s">
        <v>846</v>
      </c>
      <c r="B313" s="16" t="s">
        <v>351</v>
      </c>
      <c r="C313" s="17"/>
      <c r="D313" s="17"/>
      <c r="E313" s="17"/>
      <c r="F313" s="11" t="s">
        <v>805</v>
      </c>
      <c r="G313" s="12"/>
      <c r="H313" s="13">
        <v>236128</v>
      </c>
      <c r="I313" s="13">
        <v>27307.88</v>
      </c>
      <c r="J313" s="13">
        <v>0</v>
      </c>
      <c r="K313" s="13">
        <v>263435.88</v>
      </c>
      <c r="L313" s="13"/>
    </row>
    <row r="314" spans="1:12" x14ac:dyDescent="0.3">
      <c r="A314" s="18" t="s">
        <v>847</v>
      </c>
      <c r="B314" s="16" t="s">
        <v>351</v>
      </c>
      <c r="C314" s="17"/>
      <c r="D314" s="17"/>
      <c r="E314" s="17"/>
      <c r="F314" s="17"/>
      <c r="G314" s="19" t="s">
        <v>807</v>
      </c>
      <c r="H314" s="20">
        <v>619</v>
      </c>
      <c r="I314" s="20">
        <v>0</v>
      </c>
      <c r="J314" s="20">
        <v>0</v>
      </c>
      <c r="K314" s="20">
        <v>619</v>
      </c>
      <c r="L314" s="20">
        <f>I314-J314</f>
        <v>0</v>
      </c>
    </row>
    <row r="315" spans="1:12" x14ac:dyDescent="0.3">
      <c r="A315" s="18" t="s">
        <v>850</v>
      </c>
      <c r="B315" s="16" t="s">
        <v>351</v>
      </c>
      <c r="C315" s="17"/>
      <c r="D315" s="17"/>
      <c r="E315" s="17"/>
      <c r="F315" s="17"/>
      <c r="G315" s="19" t="s">
        <v>851</v>
      </c>
      <c r="H315" s="20">
        <v>234600</v>
      </c>
      <c r="I315" s="20">
        <v>11747.88</v>
      </c>
      <c r="J315" s="20">
        <v>0</v>
      </c>
      <c r="K315" s="20">
        <v>246347.88</v>
      </c>
      <c r="L315" s="20">
        <f>I315-J315</f>
        <v>11747.88</v>
      </c>
    </row>
    <row r="316" spans="1:12" x14ac:dyDescent="0.3">
      <c r="A316" s="18" t="s">
        <v>852</v>
      </c>
      <c r="B316" s="16" t="s">
        <v>351</v>
      </c>
      <c r="C316" s="17"/>
      <c r="D316" s="17"/>
      <c r="E316" s="17"/>
      <c r="F316" s="17"/>
      <c r="G316" s="19" t="s">
        <v>809</v>
      </c>
      <c r="H316" s="20">
        <v>909</v>
      </c>
      <c r="I316" s="20">
        <v>15560</v>
      </c>
      <c r="J316" s="20">
        <v>0</v>
      </c>
      <c r="K316" s="20">
        <v>16469</v>
      </c>
      <c r="L316" s="20">
        <f>I316-J316</f>
        <v>15560</v>
      </c>
    </row>
    <row r="317" spans="1:12" x14ac:dyDescent="0.3">
      <c r="A317" s="22" t="s">
        <v>351</v>
      </c>
      <c r="B317" s="16" t="s">
        <v>351</v>
      </c>
      <c r="C317" s="17"/>
      <c r="D317" s="17"/>
      <c r="E317" s="17"/>
      <c r="F317" s="17"/>
      <c r="G317" s="23" t="s">
        <v>351</v>
      </c>
      <c r="H317" s="24"/>
      <c r="I317" s="24"/>
      <c r="J317" s="24"/>
      <c r="K317" s="24"/>
      <c r="L317" s="24"/>
    </row>
    <row r="318" spans="1:12" x14ac:dyDescent="0.3">
      <c r="A318" s="10" t="s">
        <v>853</v>
      </c>
      <c r="B318" s="15" t="s">
        <v>351</v>
      </c>
      <c r="C318" s="11" t="s">
        <v>854</v>
      </c>
      <c r="D318" s="12"/>
      <c r="E318" s="12"/>
      <c r="F318" s="12"/>
      <c r="G318" s="12"/>
      <c r="H318" s="13">
        <v>86954.559999999998</v>
      </c>
      <c r="I318" s="13">
        <v>21232.26</v>
      </c>
      <c r="J318" s="13">
        <v>0.05</v>
      </c>
      <c r="K318" s="13">
        <v>108186.77</v>
      </c>
      <c r="L318" s="13"/>
    </row>
    <row r="319" spans="1:12" x14ac:dyDescent="0.3">
      <c r="A319" s="10" t="s">
        <v>855</v>
      </c>
      <c r="B319" s="16" t="s">
        <v>351</v>
      </c>
      <c r="C319" s="17"/>
      <c r="D319" s="11" t="s">
        <v>854</v>
      </c>
      <c r="E319" s="12"/>
      <c r="F319" s="12"/>
      <c r="G319" s="12"/>
      <c r="H319" s="13">
        <v>86954.559999999998</v>
      </c>
      <c r="I319" s="13">
        <v>21232.26</v>
      </c>
      <c r="J319" s="13">
        <v>0.05</v>
      </c>
      <c r="K319" s="13">
        <v>108186.77</v>
      </c>
      <c r="L319" s="13"/>
    </row>
    <row r="320" spans="1:12" x14ac:dyDescent="0.3">
      <c r="A320" s="10" t="s">
        <v>856</v>
      </c>
      <c r="B320" s="16" t="s">
        <v>351</v>
      </c>
      <c r="C320" s="17"/>
      <c r="D320" s="17"/>
      <c r="E320" s="11" t="s">
        <v>857</v>
      </c>
      <c r="F320" s="12"/>
      <c r="G320" s="12"/>
      <c r="H320" s="13">
        <v>86954.559999999998</v>
      </c>
      <c r="I320" s="13">
        <v>21232.26</v>
      </c>
      <c r="J320" s="13">
        <v>0.05</v>
      </c>
      <c r="K320" s="13">
        <v>108186.77</v>
      </c>
      <c r="L320" s="13"/>
    </row>
    <row r="321" spans="1:12" x14ac:dyDescent="0.3">
      <c r="A321" s="10" t="s">
        <v>858</v>
      </c>
      <c r="B321" s="16" t="s">
        <v>351</v>
      </c>
      <c r="C321" s="17"/>
      <c r="D321" s="17"/>
      <c r="E321" s="17"/>
      <c r="F321" s="11" t="s">
        <v>859</v>
      </c>
      <c r="G321" s="12"/>
      <c r="H321" s="13">
        <v>78781.41</v>
      </c>
      <c r="I321" s="13">
        <v>12694.75</v>
      </c>
      <c r="J321" s="13">
        <v>0.01</v>
      </c>
      <c r="K321" s="13">
        <v>91476.15</v>
      </c>
      <c r="L321" s="13">
        <f>I321-J321</f>
        <v>12694.74</v>
      </c>
    </row>
    <row r="322" spans="1:12" x14ac:dyDescent="0.3">
      <c r="A322" s="18" t="s">
        <v>860</v>
      </c>
      <c r="B322" s="16" t="s">
        <v>351</v>
      </c>
      <c r="C322" s="17"/>
      <c r="D322" s="17"/>
      <c r="E322" s="17"/>
      <c r="F322" s="17"/>
      <c r="G322" s="19" t="s">
        <v>861</v>
      </c>
      <c r="H322" s="20">
        <v>78781.41</v>
      </c>
      <c r="I322" s="20">
        <v>12694.75</v>
      </c>
      <c r="J322" s="20">
        <v>0.01</v>
      </c>
      <c r="K322" s="20">
        <v>91476.15</v>
      </c>
      <c r="L322" s="20"/>
    </row>
    <row r="323" spans="1:12" x14ac:dyDescent="0.3">
      <c r="A323" s="22" t="s">
        <v>351</v>
      </c>
      <c r="B323" s="16" t="s">
        <v>351</v>
      </c>
      <c r="C323" s="17"/>
      <c r="D323" s="17"/>
      <c r="E323" s="17"/>
      <c r="F323" s="17"/>
      <c r="G323" s="23" t="s">
        <v>351</v>
      </c>
      <c r="H323" s="24"/>
      <c r="I323" s="24"/>
      <c r="J323" s="24"/>
      <c r="K323" s="24"/>
      <c r="L323" s="24"/>
    </row>
    <row r="324" spans="1:12" x14ac:dyDescent="0.3">
      <c r="A324" s="10" t="s">
        <v>862</v>
      </c>
      <c r="B324" s="16" t="s">
        <v>351</v>
      </c>
      <c r="C324" s="17"/>
      <c r="D324" s="17"/>
      <c r="E324" s="17"/>
      <c r="F324" s="11" t="s">
        <v>863</v>
      </c>
      <c r="G324" s="12"/>
      <c r="H324" s="13">
        <v>0</v>
      </c>
      <c r="I324" s="13">
        <v>2900</v>
      </c>
      <c r="J324" s="13">
        <v>0</v>
      </c>
      <c r="K324" s="13">
        <v>2900</v>
      </c>
      <c r="L324" s="13">
        <f>I324-J324</f>
        <v>2900</v>
      </c>
    </row>
    <row r="325" spans="1:12" x14ac:dyDescent="0.3">
      <c r="A325" s="18" t="s">
        <v>864</v>
      </c>
      <c r="B325" s="16" t="s">
        <v>351</v>
      </c>
      <c r="C325" s="17"/>
      <c r="D325" s="17"/>
      <c r="E325" s="17"/>
      <c r="F325" s="17"/>
      <c r="G325" s="19" t="s">
        <v>865</v>
      </c>
      <c r="H325" s="20">
        <v>0</v>
      </c>
      <c r="I325" s="20">
        <v>2900</v>
      </c>
      <c r="J325" s="20">
        <v>0</v>
      </c>
      <c r="K325" s="20">
        <v>2900</v>
      </c>
      <c r="L325" s="20"/>
    </row>
    <row r="326" spans="1:12" x14ac:dyDescent="0.3">
      <c r="A326" s="22" t="s">
        <v>351</v>
      </c>
      <c r="B326" s="16" t="s">
        <v>351</v>
      </c>
      <c r="C326" s="17"/>
      <c r="D326" s="17"/>
      <c r="E326" s="17"/>
      <c r="F326" s="17"/>
      <c r="G326" s="23" t="s">
        <v>351</v>
      </c>
      <c r="H326" s="24"/>
      <c r="I326" s="24"/>
      <c r="J326" s="24"/>
      <c r="K326" s="24"/>
      <c r="L326" s="24"/>
    </row>
    <row r="327" spans="1:12" x14ac:dyDescent="0.3">
      <c r="A327" s="10" t="s">
        <v>866</v>
      </c>
      <c r="B327" s="16" t="s">
        <v>351</v>
      </c>
      <c r="C327" s="17"/>
      <c r="D327" s="17"/>
      <c r="E327" s="17"/>
      <c r="F327" s="11" t="s">
        <v>867</v>
      </c>
      <c r="G327" s="12"/>
      <c r="H327" s="13">
        <v>2814.26</v>
      </c>
      <c r="I327" s="13">
        <v>3851.2</v>
      </c>
      <c r="J327" s="13">
        <v>0</v>
      </c>
      <c r="K327" s="13">
        <v>6665.46</v>
      </c>
      <c r="L327" s="13">
        <f>I327-J327</f>
        <v>3851.2</v>
      </c>
    </row>
    <row r="328" spans="1:12" x14ac:dyDescent="0.3">
      <c r="A328" s="18" t="s">
        <v>868</v>
      </c>
      <c r="B328" s="16" t="s">
        <v>351</v>
      </c>
      <c r="C328" s="17"/>
      <c r="D328" s="17"/>
      <c r="E328" s="17"/>
      <c r="F328" s="17"/>
      <c r="G328" s="19" t="s">
        <v>869</v>
      </c>
      <c r="H328" s="20">
        <v>2814.26</v>
      </c>
      <c r="I328" s="20">
        <v>3851.2</v>
      </c>
      <c r="J328" s="20">
        <v>0</v>
      </c>
      <c r="K328" s="20">
        <v>6665.46</v>
      </c>
      <c r="L328" s="20"/>
    </row>
    <row r="329" spans="1:12" x14ac:dyDescent="0.3">
      <c r="A329" s="22" t="s">
        <v>351</v>
      </c>
      <c r="B329" s="16" t="s">
        <v>351</v>
      </c>
      <c r="C329" s="17"/>
      <c r="D329" s="17"/>
      <c r="E329" s="17"/>
      <c r="F329" s="17"/>
      <c r="G329" s="23" t="s">
        <v>351</v>
      </c>
      <c r="H329" s="24"/>
      <c r="I329" s="24"/>
      <c r="J329" s="24"/>
      <c r="K329" s="24"/>
      <c r="L329" s="24"/>
    </row>
    <row r="330" spans="1:12" x14ac:dyDescent="0.3">
      <c r="A330" s="10" t="s">
        <v>870</v>
      </c>
      <c r="B330" s="16" t="s">
        <v>351</v>
      </c>
      <c r="C330" s="17"/>
      <c r="D330" s="17"/>
      <c r="E330" s="17"/>
      <c r="F330" s="11" t="s">
        <v>805</v>
      </c>
      <c r="G330" s="12"/>
      <c r="H330" s="13">
        <v>5358.89</v>
      </c>
      <c r="I330" s="13">
        <v>1786.31</v>
      </c>
      <c r="J330" s="13">
        <v>0.04</v>
      </c>
      <c r="K330" s="13">
        <v>7145.16</v>
      </c>
      <c r="L330" s="13">
        <f>I330-J330</f>
        <v>1786.27</v>
      </c>
    </row>
    <row r="331" spans="1:12" x14ac:dyDescent="0.3">
      <c r="A331" s="18" t="s">
        <v>872</v>
      </c>
      <c r="B331" s="16" t="s">
        <v>351</v>
      </c>
      <c r="C331" s="17"/>
      <c r="D331" s="17"/>
      <c r="E331" s="17"/>
      <c r="F331" s="17"/>
      <c r="G331" s="19" t="s">
        <v>873</v>
      </c>
      <c r="H331" s="20">
        <v>5358.89</v>
      </c>
      <c r="I331" s="20">
        <v>1786.31</v>
      </c>
      <c r="J331" s="20">
        <v>0.04</v>
      </c>
      <c r="K331" s="20">
        <v>7145.16</v>
      </c>
      <c r="L331" s="20"/>
    </row>
    <row r="332" spans="1:12" x14ac:dyDescent="0.3">
      <c r="A332" s="10" t="s">
        <v>351</v>
      </c>
      <c r="B332" s="16" t="s">
        <v>351</v>
      </c>
      <c r="C332" s="17"/>
      <c r="D332" s="17"/>
      <c r="E332" s="11" t="s">
        <v>351</v>
      </c>
      <c r="F332" s="12"/>
      <c r="G332" s="12"/>
      <c r="H332" s="9"/>
      <c r="I332" s="9"/>
      <c r="J332" s="9"/>
      <c r="K332" s="9"/>
      <c r="L332" s="9"/>
    </row>
    <row r="333" spans="1:12" x14ac:dyDescent="0.3">
      <c r="A333" s="10" t="s">
        <v>874</v>
      </c>
      <c r="B333" s="15" t="s">
        <v>351</v>
      </c>
      <c r="C333" s="11" t="s">
        <v>875</v>
      </c>
      <c r="D333" s="12"/>
      <c r="E333" s="12"/>
      <c r="F333" s="12"/>
      <c r="G333" s="12"/>
      <c r="H333" s="13">
        <v>314415.38</v>
      </c>
      <c r="I333" s="13">
        <v>240783.58</v>
      </c>
      <c r="J333" s="13">
        <v>0.15</v>
      </c>
      <c r="K333" s="13">
        <v>555198.81000000006</v>
      </c>
      <c r="L333" s="13"/>
    </row>
    <row r="334" spans="1:12" x14ac:dyDescent="0.3">
      <c r="A334" s="10" t="s">
        <v>876</v>
      </c>
      <c r="B334" s="16" t="s">
        <v>351</v>
      </c>
      <c r="C334" s="17"/>
      <c r="D334" s="11" t="s">
        <v>875</v>
      </c>
      <c r="E334" s="12"/>
      <c r="F334" s="12"/>
      <c r="G334" s="12"/>
      <c r="H334" s="13">
        <v>314415.38</v>
      </c>
      <c r="I334" s="13">
        <v>240783.58</v>
      </c>
      <c r="J334" s="13">
        <v>0.15</v>
      </c>
      <c r="K334" s="13">
        <v>555198.81000000006</v>
      </c>
      <c r="L334" s="13"/>
    </row>
    <row r="335" spans="1:12" x14ac:dyDescent="0.3">
      <c r="A335" s="10" t="s">
        <v>877</v>
      </c>
      <c r="B335" s="16" t="s">
        <v>351</v>
      </c>
      <c r="C335" s="17"/>
      <c r="D335" s="17"/>
      <c r="E335" s="11" t="s">
        <v>875</v>
      </c>
      <c r="F335" s="12"/>
      <c r="G335" s="12"/>
      <c r="H335" s="13">
        <v>314415.38</v>
      </c>
      <c r="I335" s="13">
        <v>240783.58</v>
      </c>
      <c r="J335" s="13">
        <v>0.15</v>
      </c>
      <c r="K335" s="13">
        <v>555198.81000000006</v>
      </c>
      <c r="L335" s="13"/>
    </row>
    <row r="336" spans="1:12" x14ac:dyDescent="0.3">
      <c r="A336" s="10" t="s">
        <v>878</v>
      </c>
      <c r="B336" s="16" t="s">
        <v>351</v>
      </c>
      <c r="C336" s="17"/>
      <c r="D336" s="17"/>
      <c r="E336" s="17"/>
      <c r="F336" s="11" t="s">
        <v>863</v>
      </c>
      <c r="G336" s="12"/>
      <c r="H336" s="13">
        <v>141939.24</v>
      </c>
      <c r="I336" s="13">
        <v>176755.04</v>
      </c>
      <c r="J336" s="13">
        <v>0.15</v>
      </c>
      <c r="K336" s="13">
        <v>318694.13</v>
      </c>
      <c r="L336" s="13">
        <f>I336-J336</f>
        <v>176754.89</v>
      </c>
    </row>
    <row r="337" spans="1:12" x14ac:dyDescent="0.3">
      <c r="A337" s="18" t="s">
        <v>879</v>
      </c>
      <c r="B337" s="16" t="s">
        <v>351</v>
      </c>
      <c r="C337" s="17"/>
      <c r="D337" s="17"/>
      <c r="E337" s="17"/>
      <c r="F337" s="17"/>
      <c r="G337" s="19" t="s">
        <v>880</v>
      </c>
      <c r="H337" s="28">
        <v>141939.24</v>
      </c>
      <c r="I337" s="28">
        <v>176755.04</v>
      </c>
      <c r="J337" s="28">
        <v>0.15</v>
      </c>
      <c r="K337" s="28">
        <v>318694.13</v>
      </c>
      <c r="L337" s="28"/>
    </row>
    <row r="338" spans="1:12" x14ac:dyDescent="0.3">
      <c r="A338" s="22" t="s">
        <v>351</v>
      </c>
      <c r="B338" s="16" t="s">
        <v>351</v>
      </c>
      <c r="C338" s="17"/>
      <c r="D338" s="17"/>
      <c r="E338" s="17"/>
      <c r="F338" s="17"/>
      <c r="G338" s="23" t="s">
        <v>351</v>
      </c>
      <c r="H338" s="31"/>
      <c r="I338" s="31"/>
      <c r="J338" s="31"/>
      <c r="K338" s="31"/>
      <c r="L338" s="31"/>
    </row>
    <row r="339" spans="1:12" x14ac:dyDescent="0.3">
      <c r="A339" s="10" t="s">
        <v>881</v>
      </c>
      <c r="B339" s="16" t="s">
        <v>351</v>
      </c>
      <c r="C339" s="17"/>
      <c r="D339" s="17"/>
      <c r="E339" s="17"/>
      <c r="F339" s="11" t="s">
        <v>882</v>
      </c>
      <c r="G339" s="12"/>
      <c r="H339" s="45">
        <v>163929.14000000001</v>
      </c>
      <c r="I339" s="45">
        <v>64028.54</v>
      </c>
      <c r="J339" s="45">
        <v>0</v>
      </c>
      <c r="K339" s="45">
        <v>227957.68</v>
      </c>
      <c r="L339" s="45"/>
    </row>
    <row r="340" spans="1:12" x14ac:dyDescent="0.3">
      <c r="A340" s="18" t="s">
        <v>883</v>
      </c>
      <c r="B340" s="16" t="s">
        <v>351</v>
      </c>
      <c r="C340" s="17"/>
      <c r="D340" s="17"/>
      <c r="E340" s="17"/>
      <c r="F340" s="17"/>
      <c r="G340" s="19" t="s">
        <v>884</v>
      </c>
      <c r="H340" s="28">
        <v>143750</v>
      </c>
      <c r="I340" s="28">
        <v>55910</v>
      </c>
      <c r="J340" s="28">
        <v>0</v>
      </c>
      <c r="K340" s="28">
        <v>199660</v>
      </c>
      <c r="L340" s="28">
        <f>I340-J340</f>
        <v>55910</v>
      </c>
    </row>
    <row r="341" spans="1:12" x14ac:dyDescent="0.3">
      <c r="A341" s="18" t="s">
        <v>885</v>
      </c>
      <c r="B341" s="16" t="s">
        <v>351</v>
      </c>
      <c r="C341" s="17"/>
      <c r="D341" s="17"/>
      <c r="E341" s="17"/>
      <c r="F341" s="17"/>
      <c r="G341" s="19" t="s">
        <v>886</v>
      </c>
      <c r="H341" s="28">
        <v>20179.14</v>
      </c>
      <c r="I341" s="28">
        <v>8118.54</v>
      </c>
      <c r="J341" s="28">
        <v>0</v>
      </c>
      <c r="K341" s="28">
        <v>28297.68</v>
      </c>
      <c r="L341" s="28">
        <f>I341-J341</f>
        <v>8118.54</v>
      </c>
    </row>
    <row r="342" spans="1:12" x14ac:dyDescent="0.3">
      <c r="A342" s="22" t="s">
        <v>351</v>
      </c>
      <c r="B342" s="16" t="s">
        <v>351</v>
      </c>
      <c r="C342" s="17"/>
      <c r="D342" s="17"/>
      <c r="E342" s="17"/>
      <c r="F342" s="17"/>
      <c r="G342" s="23" t="s">
        <v>351</v>
      </c>
      <c r="H342" s="31"/>
      <c r="I342" s="31"/>
      <c r="J342" s="31"/>
      <c r="K342" s="31"/>
      <c r="L342" s="31"/>
    </row>
    <row r="343" spans="1:12" x14ac:dyDescent="0.3">
      <c r="A343" s="10" t="s">
        <v>887</v>
      </c>
      <c r="B343" s="16" t="s">
        <v>351</v>
      </c>
      <c r="C343" s="17"/>
      <c r="D343" s="17"/>
      <c r="E343" s="17"/>
      <c r="F343" s="11" t="s">
        <v>805</v>
      </c>
      <c r="G343" s="12"/>
      <c r="H343" s="45">
        <v>8547</v>
      </c>
      <c r="I343" s="45">
        <v>0</v>
      </c>
      <c r="J343" s="45">
        <v>0</v>
      </c>
      <c r="K343" s="45">
        <v>8547</v>
      </c>
      <c r="L343" s="45">
        <f>I343-J343</f>
        <v>0</v>
      </c>
    </row>
    <row r="344" spans="1:12" x14ac:dyDescent="0.3">
      <c r="A344" s="18" t="s">
        <v>888</v>
      </c>
      <c r="B344" s="16" t="s">
        <v>351</v>
      </c>
      <c r="C344" s="17"/>
      <c r="D344" s="17"/>
      <c r="E344" s="17"/>
      <c r="F344" s="17"/>
      <c r="G344" s="19" t="s">
        <v>807</v>
      </c>
      <c r="H344" s="28">
        <v>8047</v>
      </c>
      <c r="I344" s="28">
        <v>0</v>
      </c>
      <c r="J344" s="28">
        <v>0</v>
      </c>
      <c r="K344" s="28">
        <v>8047</v>
      </c>
      <c r="L344" s="28"/>
    </row>
    <row r="345" spans="1:12" x14ac:dyDescent="0.3">
      <c r="A345" s="18" t="s">
        <v>889</v>
      </c>
      <c r="B345" s="16" t="s">
        <v>351</v>
      </c>
      <c r="C345" s="17"/>
      <c r="D345" s="17"/>
      <c r="E345" s="17"/>
      <c r="F345" s="17"/>
      <c r="G345" s="19" t="s">
        <v>809</v>
      </c>
      <c r="H345" s="28">
        <v>500</v>
      </c>
      <c r="I345" s="28">
        <v>0</v>
      </c>
      <c r="J345" s="28">
        <v>0</v>
      </c>
      <c r="K345" s="28">
        <v>500</v>
      </c>
      <c r="L345" s="28"/>
    </row>
    <row r="346" spans="1:12" x14ac:dyDescent="0.3">
      <c r="A346" s="22" t="s">
        <v>351</v>
      </c>
      <c r="B346" s="16" t="s">
        <v>351</v>
      </c>
      <c r="C346" s="17"/>
      <c r="D346" s="17"/>
      <c r="E346" s="17"/>
      <c r="F346" s="17"/>
      <c r="G346" s="23" t="s">
        <v>351</v>
      </c>
      <c r="H346" s="31"/>
      <c r="I346" s="31"/>
      <c r="J346" s="31"/>
      <c r="K346" s="31"/>
      <c r="L346" s="31"/>
    </row>
    <row r="347" spans="1:12" x14ac:dyDescent="0.3">
      <c r="A347" s="10" t="s">
        <v>890</v>
      </c>
      <c r="B347" s="15" t="s">
        <v>351</v>
      </c>
      <c r="C347" s="11" t="s">
        <v>891</v>
      </c>
      <c r="D347" s="12"/>
      <c r="E347" s="12"/>
      <c r="F347" s="12"/>
      <c r="G347" s="12"/>
      <c r="H347" s="45">
        <v>390407.73</v>
      </c>
      <c r="I347" s="45">
        <v>212426.9</v>
      </c>
      <c r="J347" s="45">
        <v>0</v>
      </c>
      <c r="K347" s="45">
        <v>602834.63</v>
      </c>
      <c r="L347" s="45"/>
    </row>
    <row r="348" spans="1:12" x14ac:dyDescent="0.3">
      <c r="A348" s="10" t="s">
        <v>892</v>
      </c>
      <c r="B348" s="16" t="s">
        <v>351</v>
      </c>
      <c r="C348" s="17"/>
      <c r="D348" s="11" t="s">
        <v>891</v>
      </c>
      <c r="E348" s="12"/>
      <c r="F348" s="12"/>
      <c r="G348" s="12"/>
      <c r="H348" s="45">
        <v>390407.73</v>
      </c>
      <c r="I348" s="45">
        <v>212426.9</v>
      </c>
      <c r="J348" s="45">
        <v>0</v>
      </c>
      <c r="K348" s="45">
        <v>602834.63</v>
      </c>
      <c r="L348" s="45"/>
    </row>
    <row r="349" spans="1:12" x14ac:dyDescent="0.3">
      <c r="A349" s="10" t="s">
        <v>893</v>
      </c>
      <c r="B349" s="16" t="s">
        <v>351</v>
      </c>
      <c r="C349" s="17"/>
      <c r="D349" s="17"/>
      <c r="E349" s="11" t="s">
        <v>891</v>
      </c>
      <c r="F349" s="12"/>
      <c r="G349" s="12"/>
      <c r="H349" s="45">
        <v>390407.73</v>
      </c>
      <c r="I349" s="45">
        <v>212426.9</v>
      </c>
      <c r="J349" s="45">
        <v>0</v>
      </c>
      <c r="K349" s="45">
        <v>602834.63</v>
      </c>
      <c r="L349" s="45"/>
    </row>
    <row r="350" spans="1:12" x14ac:dyDescent="0.3">
      <c r="A350" s="10" t="s">
        <v>894</v>
      </c>
      <c r="B350" s="16" t="s">
        <v>351</v>
      </c>
      <c r="C350" s="17"/>
      <c r="D350" s="17"/>
      <c r="E350" s="17"/>
      <c r="F350" s="11" t="s">
        <v>895</v>
      </c>
      <c r="G350" s="12"/>
      <c r="H350" s="45">
        <v>2000</v>
      </c>
      <c r="I350" s="45">
        <v>11000</v>
      </c>
      <c r="J350" s="45">
        <v>0</v>
      </c>
      <c r="K350" s="45">
        <v>13000</v>
      </c>
      <c r="L350" s="45">
        <f>I350-J350</f>
        <v>11000</v>
      </c>
    </row>
    <row r="351" spans="1:12" x14ac:dyDescent="0.3">
      <c r="A351" s="18" t="s">
        <v>896</v>
      </c>
      <c r="B351" s="16" t="s">
        <v>351</v>
      </c>
      <c r="C351" s="17"/>
      <c r="D351" s="17"/>
      <c r="E351" s="17"/>
      <c r="F351" s="17"/>
      <c r="G351" s="19" t="s">
        <v>895</v>
      </c>
      <c r="H351" s="28">
        <v>2000</v>
      </c>
      <c r="I351" s="28">
        <v>11000</v>
      </c>
      <c r="J351" s="28">
        <v>0</v>
      </c>
      <c r="K351" s="28">
        <v>13000</v>
      </c>
      <c r="L351" s="28"/>
    </row>
    <row r="352" spans="1:12" x14ac:dyDescent="0.3">
      <c r="A352" s="22" t="s">
        <v>351</v>
      </c>
      <c r="B352" s="16" t="s">
        <v>351</v>
      </c>
      <c r="C352" s="17"/>
      <c r="D352" s="17"/>
      <c r="E352" s="17"/>
      <c r="F352" s="17"/>
      <c r="G352" s="23" t="s">
        <v>351</v>
      </c>
      <c r="H352" s="24"/>
      <c r="I352" s="24"/>
      <c r="J352" s="24"/>
      <c r="K352" s="24"/>
      <c r="L352" s="24"/>
    </row>
    <row r="353" spans="1:12" x14ac:dyDescent="0.3">
      <c r="A353" s="10" t="s">
        <v>897</v>
      </c>
      <c r="B353" s="16" t="s">
        <v>351</v>
      </c>
      <c r="C353" s="17"/>
      <c r="D353" s="17"/>
      <c r="E353" s="17"/>
      <c r="F353" s="11" t="s">
        <v>898</v>
      </c>
      <c r="G353" s="12"/>
      <c r="H353" s="13">
        <v>0</v>
      </c>
      <c r="I353" s="13">
        <v>6976</v>
      </c>
      <c r="J353" s="13">
        <v>0</v>
      </c>
      <c r="K353" s="13">
        <v>6976</v>
      </c>
      <c r="L353" s="13">
        <f>I353-J353</f>
        <v>6976</v>
      </c>
    </row>
    <row r="354" spans="1:12" x14ac:dyDescent="0.3">
      <c r="A354" s="18" t="s">
        <v>899</v>
      </c>
      <c r="B354" s="16" t="s">
        <v>351</v>
      </c>
      <c r="C354" s="17"/>
      <c r="D354" s="17"/>
      <c r="E354" s="17"/>
      <c r="F354" s="17"/>
      <c r="G354" s="19" t="s">
        <v>900</v>
      </c>
      <c r="H354" s="20">
        <v>0</v>
      </c>
      <c r="I354" s="20">
        <v>1600</v>
      </c>
      <c r="J354" s="20">
        <v>0</v>
      </c>
      <c r="K354" s="20">
        <v>1600</v>
      </c>
      <c r="L354" s="20"/>
    </row>
    <row r="355" spans="1:12" x14ac:dyDescent="0.3">
      <c r="A355" s="18" t="s">
        <v>901</v>
      </c>
      <c r="B355" s="16" t="s">
        <v>351</v>
      </c>
      <c r="C355" s="17"/>
      <c r="D355" s="17"/>
      <c r="E355" s="17"/>
      <c r="F355" s="17"/>
      <c r="G355" s="19" t="s">
        <v>902</v>
      </c>
      <c r="H355" s="20">
        <v>0</v>
      </c>
      <c r="I355" s="20">
        <v>5376</v>
      </c>
      <c r="J355" s="20">
        <v>0</v>
      </c>
      <c r="K355" s="20">
        <v>5376</v>
      </c>
      <c r="L355" s="20"/>
    </row>
    <row r="356" spans="1:12" x14ac:dyDescent="0.3">
      <c r="A356" s="22" t="s">
        <v>351</v>
      </c>
      <c r="B356" s="16" t="s">
        <v>351</v>
      </c>
      <c r="C356" s="17"/>
      <c r="D356" s="17"/>
      <c r="E356" s="17"/>
      <c r="F356" s="17"/>
      <c r="G356" s="23" t="s">
        <v>351</v>
      </c>
      <c r="H356" s="24"/>
      <c r="I356" s="24"/>
      <c r="J356" s="24"/>
      <c r="K356" s="24"/>
      <c r="L356" s="24"/>
    </row>
    <row r="357" spans="1:12" x14ac:dyDescent="0.3">
      <c r="A357" s="10" t="s">
        <v>903</v>
      </c>
      <c r="B357" s="16" t="s">
        <v>351</v>
      </c>
      <c r="C357" s="17"/>
      <c r="D357" s="17"/>
      <c r="E357" s="17"/>
      <c r="F357" s="11" t="s">
        <v>904</v>
      </c>
      <c r="G357" s="12"/>
      <c r="H357" s="13">
        <v>1056</v>
      </c>
      <c r="I357" s="13">
        <v>0</v>
      </c>
      <c r="J357" s="13">
        <v>0</v>
      </c>
      <c r="K357" s="13">
        <v>1056</v>
      </c>
      <c r="L357" s="13">
        <f>I357-J357</f>
        <v>0</v>
      </c>
    </row>
    <row r="358" spans="1:12" x14ac:dyDescent="0.3">
      <c r="A358" s="18" t="s">
        <v>905</v>
      </c>
      <c r="B358" s="16" t="s">
        <v>351</v>
      </c>
      <c r="C358" s="17"/>
      <c r="D358" s="17"/>
      <c r="E358" s="17"/>
      <c r="F358" s="17"/>
      <c r="G358" s="19" t="s">
        <v>906</v>
      </c>
      <c r="H358" s="20">
        <v>1056</v>
      </c>
      <c r="I358" s="20">
        <v>0</v>
      </c>
      <c r="J358" s="20">
        <v>0</v>
      </c>
      <c r="K358" s="20">
        <v>1056</v>
      </c>
      <c r="L358" s="20"/>
    </row>
    <row r="359" spans="1:12" x14ac:dyDescent="0.3">
      <c r="A359" s="22" t="s">
        <v>351</v>
      </c>
      <c r="B359" s="16" t="s">
        <v>351</v>
      </c>
      <c r="C359" s="17"/>
      <c r="D359" s="17"/>
      <c r="E359" s="17"/>
      <c r="F359" s="17"/>
      <c r="G359" s="23" t="s">
        <v>351</v>
      </c>
      <c r="H359" s="24"/>
      <c r="I359" s="24"/>
      <c r="J359" s="24"/>
      <c r="K359" s="24"/>
      <c r="L359" s="24"/>
    </row>
    <row r="360" spans="1:12" x14ac:dyDescent="0.3">
      <c r="A360" s="10" t="s">
        <v>907</v>
      </c>
      <c r="B360" s="16" t="s">
        <v>351</v>
      </c>
      <c r="C360" s="17"/>
      <c r="D360" s="17"/>
      <c r="E360" s="17"/>
      <c r="F360" s="11" t="s">
        <v>908</v>
      </c>
      <c r="G360" s="12"/>
      <c r="H360" s="13">
        <v>354502.13</v>
      </c>
      <c r="I360" s="13">
        <v>194211.9</v>
      </c>
      <c r="J360" s="13">
        <v>0</v>
      </c>
      <c r="K360" s="13">
        <v>548714.03</v>
      </c>
      <c r="L360" s="13"/>
    </row>
    <row r="361" spans="1:12" x14ac:dyDescent="0.3">
      <c r="A361" s="18" t="s">
        <v>909</v>
      </c>
      <c r="B361" s="16" t="s">
        <v>351</v>
      </c>
      <c r="C361" s="17"/>
      <c r="D361" s="17"/>
      <c r="E361" s="17"/>
      <c r="F361" s="17"/>
      <c r="G361" s="19" t="s">
        <v>869</v>
      </c>
      <c r="H361" s="20">
        <v>21590.15</v>
      </c>
      <c r="I361" s="20">
        <v>2088.96</v>
      </c>
      <c r="J361" s="20">
        <v>0</v>
      </c>
      <c r="K361" s="20">
        <v>23679.11</v>
      </c>
      <c r="L361" s="20">
        <f t="shared" ref="L361:L368" si="1">I361-J361</f>
        <v>2088.96</v>
      </c>
    </row>
    <row r="362" spans="1:12" x14ac:dyDescent="0.3">
      <c r="A362" s="18" t="s">
        <v>910</v>
      </c>
      <c r="B362" s="16" t="s">
        <v>351</v>
      </c>
      <c r="C362" s="17"/>
      <c r="D362" s="17"/>
      <c r="E362" s="17"/>
      <c r="F362" s="17"/>
      <c r="G362" s="19" t="s">
        <v>911</v>
      </c>
      <c r="H362" s="20">
        <v>161000</v>
      </c>
      <c r="I362" s="20">
        <v>87262</v>
      </c>
      <c r="J362" s="20">
        <v>0</v>
      </c>
      <c r="K362" s="20">
        <v>248262</v>
      </c>
      <c r="L362" s="20">
        <f t="shared" si="1"/>
        <v>87262</v>
      </c>
    </row>
    <row r="363" spans="1:12" x14ac:dyDescent="0.3">
      <c r="A363" s="18" t="s">
        <v>912</v>
      </c>
      <c r="B363" s="16" t="s">
        <v>351</v>
      </c>
      <c r="C363" s="17"/>
      <c r="D363" s="17"/>
      <c r="E363" s="17"/>
      <c r="F363" s="17"/>
      <c r="G363" s="19" t="s">
        <v>913</v>
      </c>
      <c r="H363" s="20">
        <v>61658.43</v>
      </c>
      <c r="I363" s="20">
        <v>36864.519999999997</v>
      </c>
      <c r="J363" s="20">
        <v>0</v>
      </c>
      <c r="K363" s="20">
        <v>98522.95</v>
      </c>
      <c r="L363" s="20">
        <f t="shared" si="1"/>
        <v>36864.519999999997</v>
      </c>
    </row>
    <row r="364" spans="1:12" x14ac:dyDescent="0.3">
      <c r="A364" s="18" t="s">
        <v>914</v>
      </c>
      <c r="B364" s="16" t="s">
        <v>351</v>
      </c>
      <c r="C364" s="17"/>
      <c r="D364" s="17"/>
      <c r="E364" s="17"/>
      <c r="F364" s="17"/>
      <c r="G364" s="19" t="s">
        <v>915</v>
      </c>
      <c r="H364" s="20">
        <v>7789.98</v>
      </c>
      <c r="I364" s="20">
        <v>24135</v>
      </c>
      <c r="J364" s="20">
        <v>0</v>
      </c>
      <c r="K364" s="20">
        <v>31924.98</v>
      </c>
      <c r="L364" s="20">
        <f t="shared" si="1"/>
        <v>24135</v>
      </c>
    </row>
    <row r="365" spans="1:12" x14ac:dyDescent="0.3">
      <c r="A365" s="18" t="s">
        <v>916</v>
      </c>
      <c r="B365" s="16" t="s">
        <v>351</v>
      </c>
      <c r="C365" s="17"/>
      <c r="D365" s="17"/>
      <c r="E365" s="17"/>
      <c r="F365" s="17"/>
      <c r="G365" s="19" t="s">
        <v>917</v>
      </c>
      <c r="H365" s="20">
        <v>84089.61</v>
      </c>
      <c r="I365" s="20">
        <v>39266.199999999997</v>
      </c>
      <c r="J365" s="20">
        <v>0</v>
      </c>
      <c r="K365" s="20">
        <v>123355.81</v>
      </c>
      <c r="L365" s="20">
        <f t="shared" si="1"/>
        <v>39266.199999999997</v>
      </c>
    </row>
    <row r="366" spans="1:12" x14ac:dyDescent="0.3">
      <c r="A366" s="18" t="s">
        <v>918</v>
      </c>
      <c r="B366" s="16" t="s">
        <v>351</v>
      </c>
      <c r="C366" s="17"/>
      <c r="D366" s="17"/>
      <c r="E366" s="17"/>
      <c r="F366" s="17"/>
      <c r="G366" s="19" t="s">
        <v>919</v>
      </c>
      <c r="H366" s="20">
        <v>10266.6</v>
      </c>
      <c r="I366" s="20">
        <v>2730.15</v>
      </c>
      <c r="J366" s="20">
        <v>0</v>
      </c>
      <c r="K366" s="20">
        <v>12996.75</v>
      </c>
      <c r="L366" s="20">
        <f t="shared" si="1"/>
        <v>2730.15</v>
      </c>
    </row>
    <row r="367" spans="1:12" x14ac:dyDescent="0.3">
      <c r="A367" s="18" t="s">
        <v>920</v>
      </c>
      <c r="B367" s="16" t="s">
        <v>351</v>
      </c>
      <c r="C367" s="17"/>
      <c r="D367" s="17"/>
      <c r="E367" s="17"/>
      <c r="F367" s="17"/>
      <c r="G367" s="19" t="s">
        <v>921</v>
      </c>
      <c r="H367" s="20">
        <v>4954.5600000000004</v>
      </c>
      <c r="I367" s="20">
        <v>1865.07</v>
      </c>
      <c r="J367" s="20">
        <v>0</v>
      </c>
      <c r="K367" s="20">
        <v>6819.63</v>
      </c>
      <c r="L367" s="20">
        <f t="shared" si="1"/>
        <v>1865.07</v>
      </c>
    </row>
    <row r="368" spans="1:12" x14ac:dyDescent="0.3">
      <c r="A368" s="18" t="s">
        <v>922</v>
      </c>
      <c r="B368" s="16" t="s">
        <v>351</v>
      </c>
      <c r="C368" s="17"/>
      <c r="D368" s="17"/>
      <c r="E368" s="17"/>
      <c r="F368" s="17"/>
      <c r="G368" s="19" t="s">
        <v>923</v>
      </c>
      <c r="H368" s="20">
        <v>3152.8</v>
      </c>
      <c r="I368" s="20">
        <v>0</v>
      </c>
      <c r="J368" s="20">
        <v>0</v>
      </c>
      <c r="K368" s="20">
        <v>3152.8</v>
      </c>
      <c r="L368" s="20">
        <f t="shared" si="1"/>
        <v>0</v>
      </c>
    </row>
    <row r="369" spans="1:12" x14ac:dyDescent="0.3">
      <c r="A369" s="22" t="s">
        <v>351</v>
      </c>
      <c r="B369" s="16" t="s">
        <v>351</v>
      </c>
      <c r="C369" s="17"/>
      <c r="D369" s="17"/>
      <c r="E369" s="17"/>
      <c r="F369" s="17"/>
      <c r="G369" s="23" t="s">
        <v>351</v>
      </c>
      <c r="H369" s="24"/>
      <c r="I369" s="24"/>
      <c r="J369" s="24"/>
      <c r="K369" s="24"/>
      <c r="L369" s="24"/>
    </row>
    <row r="370" spans="1:12" x14ac:dyDescent="0.3">
      <c r="A370" s="10" t="s">
        <v>924</v>
      </c>
      <c r="B370" s="16" t="s">
        <v>351</v>
      </c>
      <c r="C370" s="17"/>
      <c r="D370" s="17"/>
      <c r="E370" s="17"/>
      <c r="F370" s="11" t="s">
        <v>805</v>
      </c>
      <c r="G370" s="12"/>
      <c r="H370" s="13">
        <v>32849.599999999999</v>
      </c>
      <c r="I370" s="13">
        <v>239</v>
      </c>
      <c r="J370" s="13">
        <v>0</v>
      </c>
      <c r="K370" s="13">
        <v>33088.6</v>
      </c>
      <c r="L370" s="13">
        <f>I370-J370</f>
        <v>239</v>
      </c>
    </row>
    <row r="371" spans="1:12" x14ac:dyDescent="0.3">
      <c r="A371" s="18" t="s">
        <v>925</v>
      </c>
      <c r="B371" s="16" t="s">
        <v>351</v>
      </c>
      <c r="C371" s="17"/>
      <c r="D371" s="17"/>
      <c r="E371" s="17"/>
      <c r="F371" s="17"/>
      <c r="G371" s="19" t="s">
        <v>807</v>
      </c>
      <c r="H371" s="20">
        <v>4471.6000000000004</v>
      </c>
      <c r="I371" s="20">
        <v>239</v>
      </c>
      <c r="J371" s="20">
        <v>0</v>
      </c>
      <c r="K371" s="20">
        <v>4710.6000000000004</v>
      </c>
      <c r="L371" s="20"/>
    </row>
    <row r="372" spans="1:12" x14ac:dyDescent="0.3">
      <c r="A372" s="18" t="s">
        <v>926</v>
      </c>
      <c r="B372" s="16" t="s">
        <v>351</v>
      </c>
      <c r="C372" s="17"/>
      <c r="D372" s="17"/>
      <c r="E372" s="17"/>
      <c r="F372" s="17"/>
      <c r="G372" s="19" t="s">
        <v>809</v>
      </c>
      <c r="H372" s="20">
        <v>28378</v>
      </c>
      <c r="I372" s="20">
        <v>0</v>
      </c>
      <c r="J372" s="20">
        <v>0</v>
      </c>
      <c r="K372" s="20">
        <v>28378</v>
      </c>
      <c r="L372" s="20"/>
    </row>
    <row r="373" spans="1:12" x14ac:dyDescent="0.3">
      <c r="A373" s="22" t="s">
        <v>351</v>
      </c>
      <c r="B373" s="16" t="s">
        <v>351</v>
      </c>
      <c r="C373" s="17"/>
      <c r="D373" s="17"/>
      <c r="E373" s="17"/>
      <c r="F373" s="17"/>
      <c r="G373" s="23" t="s">
        <v>351</v>
      </c>
      <c r="H373" s="24"/>
      <c r="I373" s="24"/>
      <c r="J373" s="24"/>
      <c r="K373" s="24"/>
      <c r="L373" s="24"/>
    </row>
    <row r="374" spans="1:12" x14ac:dyDescent="0.3">
      <c r="A374" s="10" t="s">
        <v>927</v>
      </c>
      <c r="B374" s="15" t="s">
        <v>351</v>
      </c>
      <c r="C374" s="11" t="s">
        <v>928</v>
      </c>
      <c r="D374" s="12"/>
      <c r="E374" s="12"/>
      <c r="F374" s="12"/>
      <c r="G374" s="12"/>
      <c r="H374" s="13">
        <v>106878.65</v>
      </c>
      <c r="I374" s="13">
        <v>19032.689999999999</v>
      </c>
      <c r="J374" s="13">
        <v>0.03</v>
      </c>
      <c r="K374" s="13">
        <v>125911.31</v>
      </c>
      <c r="L374" s="13"/>
    </row>
    <row r="375" spans="1:12" x14ac:dyDescent="0.3">
      <c r="A375" s="10" t="s">
        <v>929</v>
      </c>
      <c r="B375" s="16" t="s">
        <v>351</v>
      </c>
      <c r="C375" s="17"/>
      <c r="D375" s="11" t="s">
        <v>928</v>
      </c>
      <c r="E375" s="12"/>
      <c r="F375" s="12"/>
      <c r="G375" s="12"/>
      <c r="H375" s="13">
        <v>106878.65</v>
      </c>
      <c r="I375" s="13">
        <v>19032.689999999999</v>
      </c>
      <c r="J375" s="13">
        <v>0.03</v>
      </c>
      <c r="K375" s="13">
        <v>125911.31</v>
      </c>
      <c r="L375" s="13"/>
    </row>
    <row r="376" spans="1:12" x14ac:dyDescent="0.3">
      <c r="A376" s="10" t="s">
        <v>930</v>
      </c>
      <c r="B376" s="16" t="s">
        <v>351</v>
      </c>
      <c r="C376" s="17"/>
      <c r="D376" s="17"/>
      <c r="E376" s="11" t="s">
        <v>928</v>
      </c>
      <c r="F376" s="12"/>
      <c r="G376" s="12"/>
      <c r="H376" s="13">
        <v>106878.65</v>
      </c>
      <c r="I376" s="13">
        <v>19032.689999999999</v>
      </c>
      <c r="J376" s="13">
        <v>0.03</v>
      </c>
      <c r="K376" s="13">
        <v>125911.31</v>
      </c>
      <c r="L376" s="13"/>
    </row>
    <row r="377" spans="1:12" x14ac:dyDescent="0.3">
      <c r="A377" s="10" t="s">
        <v>931</v>
      </c>
      <c r="B377" s="16" t="s">
        <v>351</v>
      </c>
      <c r="C377" s="17"/>
      <c r="D377" s="17"/>
      <c r="E377" s="17"/>
      <c r="F377" s="11" t="s">
        <v>932</v>
      </c>
      <c r="G377" s="12"/>
      <c r="H377" s="13">
        <v>9412.5300000000007</v>
      </c>
      <c r="I377" s="13">
        <v>3137.53</v>
      </c>
      <c r="J377" s="13">
        <v>0.03</v>
      </c>
      <c r="K377" s="13">
        <v>12550.03</v>
      </c>
      <c r="L377" s="13">
        <f>I377-J377</f>
        <v>3137.5</v>
      </c>
    </row>
    <row r="378" spans="1:12" x14ac:dyDescent="0.3">
      <c r="A378" s="18" t="s">
        <v>933</v>
      </c>
      <c r="B378" s="16" t="s">
        <v>351</v>
      </c>
      <c r="C378" s="17"/>
      <c r="D378" s="17"/>
      <c r="E378" s="17"/>
      <c r="F378" s="17"/>
      <c r="G378" s="19" t="s">
        <v>934</v>
      </c>
      <c r="H378" s="20">
        <v>5212.53</v>
      </c>
      <c r="I378" s="20">
        <v>1737.53</v>
      </c>
      <c r="J378" s="20">
        <v>0.03</v>
      </c>
      <c r="K378" s="20">
        <v>6950.03</v>
      </c>
      <c r="L378" s="20"/>
    </row>
    <row r="379" spans="1:12" x14ac:dyDescent="0.3">
      <c r="A379" s="18" t="s">
        <v>935</v>
      </c>
      <c r="B379" s="16" t="s">
        <v>351</v>
      </c>
      <c r="C379" s="17"/>
      <c r="D379" s="17"/>
      <c r="E379" s="17"/>
      <c r="F379" s="17"/>
      <c r="G379" s="19" t="s">
        <v>936</v>
      </c>
      <c r="H379" s="20">
        <v>4200</v>
      </c>
      <c r="I379" s="20">
        <v>1400</v>
      </c>
      <c r="J379" s="20">
        <v>0</v>
      </c>
      <c r="K379" s="20">
        <v>5600</v>
      </c>
      <c r="L379" s="20"/>
    </row>
    <row r="380" spans="1:12" x14ac:dyDescent="0.3">
      <c r="A380" s="22" t="s">
        <v>351</v>
      </c>
      <c r="B380" s="16" t="s">
        <v>351</v>
      </c>
      <c r="C380" s="17"/>
      <c r="D380" s="17"/>
      <c r="E380" s="17"/>
      <c r="F380" s="17"/>
      <c r="G380" s="23" t="s">
        <v>351</v>
      </c>
      <c r="H380" s="24"/>
      <c r="I380" s="24"/>
      <c r="J380" s="24"/>
      <c r="K380" s="24"/>
      <c r="L380" s="24"/>
    </row>
    <row r="381" spans="1:12" x14ac:dyDescent="0.3">
      <c r="A381" s="10" t="s">
        <v>937</v>
      </c>
      <c r="B381" s="16" t="s">
        <v>351</v>
      </c>
      <c r="C381" s="17"/>
      <c r="D381" s="17"/>
      <c r="E381" s="17"/>
      <c r="F381" s="11" t="s">
        <v>938</v>
      </c>
      <c r="G381" s="12"/>
      <c r="H381" s="13">
        <v>64919.5</v>
      </c>
      <c r="I381" s="13">
        <v>15895.16</v>
      </c>
      <c r="J381" s="13">
        <v>0</v>
      </c>
      <c r="K381" s="13">
        <v>80814.66</v>
      </c>
      <c r="L381" s="13">
        <f>I381-J381</f>
        <v>15895.16</v>
      </c>
    </row>
    <row r="382" spans="1:12" x14ac:dyDescent="0.3">
      <c r="A382" s="18" t="s">
        <v>939</v>
      </c>
      <c r="B382" s="16" t="s">
        <v>351</v>
      </c>
      <c r="C382" s="17"/>
      <c r="D382" s="17"/>
      <c r="E382" s="17"/>
      <c r="F382" s="17"/>
      <c r="G382" s="19" t="s">
        <v>940</v>
      </c>
      <c r="H382" s="20">
        <v>64919.5</v>
      </c>
      <c r="I382" s="20">
        <v>229.5</v>
      </c>
      <c r="J382" s="20">
        <v>0</v>
      </c>
      <c r="K382" s="20">
        <v>65149</v>
      </c>
      <c r="L382" s="20"/>
    </row>
    <row r="383" spans="1:12" x14ac:dyDescent="0.3">
      <c r="A383" s="18" t="s">
        <v>941</v>
      </c>
      <c r="B383" s="16" t="s">
        <v>351</v>
      </c>
      <c r="C383" s="17"/>
      <c r="D383" s="17"/>
      <c r="E383" s="17"/>
      <c r="F383" s="17"/>
      <c r="G383" s="19" t="s">
        <v>942</v>
      </c>
      <c r="H383" s="20">
        <v>0</v>
      </c>
      <c r="I383" s="20">
        <v>14619.81</v>
      </c>
      <c r="J383" s="20">
        <v>0</v>
      </c>
      <c r="K383" s="20">
        <v>14619.81</v>
      </c>
      <c r="L383" s="20"/>
    </row>
    <row r="384" spans="1:12" x14ac:dyDescent="0.3">
      <c r="A384" s="18" t="s">
        <v>943</v>
      </c>
      <c r="B384" s="16" t="s">
        <v>351</v>
      </c>
      <c r="C384" s="17"/>
      <c r="D384" s="17"/>
      <c r="E384" s="17"/>
      <c r="F384" s="17"/>
      <c r="G384" s="19" t="s">
        <v>944</v>
      </c>
      <c r="H384" s="20">
        <v>0</v>
      </c>
      <c r="I384" s="20">
        <v>1045.8499999999999</v>
      </c>
      <c r="J384" s="20">
        <v>0</v>
      </c>
      <c r="K384" s="20">
        <v>1045.8499999999999</v>
      </c>
      <c r="L384" s="20"/>
    </row>
    <row r="385" spans="1:12" x14ac:dyDescent="0.3">
      <c r="A385" s="22" t="s">
        <v>351</v>
      </c>
      <c r="B385" s="16" t="s">
        <v>351</v>
      </c>
      <c r="C385" s="17"/>
      <c r="D385" s="17"/>
      <c r="E385" s="17"/>
      <c r="F385" s="17"/>
      <c r="G385" s="23" t="s">
        <v>351</v>
      </c>
      <c r="H385" s="24"/>
      <c r="I385" s="24"/>
      <c r="J385" s="24"/>
      <c r="K385" s="24"/>
      <c r="L385" s="24"/>
    </row>
    <row r="386" spans="1:12" x14ac:dyDescent="0.3">
      <c r="A386" s="10" t="s">
        <v>945</v>
      </c>
      <c r="B386" s="16" t="s">
        <v>351</v>
      </c>
      <c r="C386" s="17"/>
      <c r="D386" s="17"/>
      <c r="E386" s="17"/>
      <c r="F386" s="11" t="s">
        <v>946</v>
      </c>
      <c r="G386" s="12"/>
      <c r="H386" s="13">
        <v>32546.62</v>
      </c>
      <c r="I386" s="13">
        <v>0</v>
      </c>
      <c r="J386" s="13">
        <v>0</v>
      </c>
      <c r="K386" s="13">
        <v>32546.62</v>
      </c>
      <c r="L386" s="13">
        <f>I386-J386</f>
        <v>0</v>
      </c>
    </row>
    <row r="387" spans="1:12" x14ac:dyDescent="0.3">
      <c r="A387" s="18" t="s">
        <v>947</v>
      </c>
      <c r="B387" s="16" t="s">
        <v>351</v>
      </c>
      <c r="C387" s="17"/>
      <c r="D387" s="17"/>
      <c r="E387" s="17"/>
      <c r="F387" s="17"/>
      <c r="G387" s="19" t="s">
        <v>948</v>
      </c>
      <c r="H387" s="20">
        <v>32546.62</v>
      </c>
      <c r="I387" s="20">
        <v>0</v>
      </c>
      <c r="J387" s="20">
        <v>0</v>
      </c>
      <c r="K387" s="20">
        <v>32546.62</v>
      </c>
      <c r="L387" s="20"/>
    </row>
    <row r="388" spans="1:12" x14ac:dyDescent="0.3">
      <c r="A388" s="22" t="s">
        <v>351</v>
      </c>
      <c r="B388" s="16" t="s">
        <v>351</v>
      </c>
      <c r="C388" s="17"/>
      <c r="D388" s="17"/>
      <c r="E388" s="17"/>
      <c r="F388" s="17"/>
      <c r="G388" s="23" t="s">
        <v>351</v>
      </c>
      <c r="H388" s="24"/>
      <c r="I388" s="24"/>
      <c r="J388" s="24"/>
      <c r="K388" s="24"/>
      <c r="L388" s="24"/>
    </row>
    <row r="389" spans="1:12" x14ac:dyDescent="0.3">
      <c r="A389" s="10" t="s">
        <v>951</v>
      </c>
      <c r="B389" s="15" t="s">
        <v>351</v>
      </c>
      <c r="C389" s="11" t="s">
        <v>952</v>
      </c>
      <c r="D389" s="12"/>
      <c r="E389" s="12"/>
      <c r="F389" s="12"/>
      <c r="G389" s="12"/>
      <c r="H389" s="13">
        <v>1271611.19</v>
      </c>
      <c r="I389" s="13">
        <v>488132.64</v>
      </c>
      <c r="J389" s="13">
        <v>0</v>
      </c>
      <c r="K389" s="13">
        <v>1759743.83</v>
      </c>
      <c r="L389" s="13"/>
    </row>
    <row r="390" spans="1:12" x14ac:dyDescent="0.3">
      <c r="A390" s="10" t="s">
        <v>953</v>
      </c>
      <c r="B390" s="16" t="s">
        <v>351</v>
      </c>
      <c r="C390" s="17"/>
      <c r="D390" s="11" t="s">
        <v>952</v>
      </c>
      <c r="E390" s="12"/>
      <c r="F390" s="12"/>
      <c r="G390" s="12"/>
      <c r="H390" s="13">
        <v>1271611.19</v>
      </c>
      <c r="I390" s="13">
        <v>488132.64</v>
      </c>
      <c r="J390" s="13">
        <v>0</v>
      </c>
      <c r="K390" s="13">
        <v>1759743.83</v>
      </c>
      <c r="L390" s="13"/>
    </row>
    <row r="391" spans="1:12" x14ac:dyDescent="0.3">
      <c r="A391" s="10" t="s">
        <v>954</v>
      </c>
      <c r="B391" s="16" t="s">
        <v>351</v>
      </c>
      <c r="C391" s="17"/>
      <c r="D391" s="17"/>
      <c r="E391" s="11" t="s">
        <v>952</v>
      </c>
      <c r="F391" s="12"/>
      <c r="G391" s="12"/>
      <c r="H391" s="13">
        <v>1271611.19</v>
      </c>
      <c r="I391" s="13">
        <v>488132.64</v>
      </c>
      <c r="J391" s="13">
        <v>0</v>
      </c>
      <c r="K391" s="13">
        <v>1759743.83</v>
      </c>
      <c r="L391" s="13"/>
    </row>
    <row r="392" spans="1:12" x14ac:dyDescent="0.3">
      <c r="A392" s="10" t="s">
        <v>955</v>
      </c>
      <c r="B392" s="16" t="s">
        <v>351</v>
      </c>
      <c r="C392" s="17"/>
      <c r="D392" s="17"/>
      <c r="E392" s="17"/>
      <c r="F392" s="11" t="s">
        <v>952</v>
      </c>
      <c r="G392" s="12"/>
      <c r="H392" s="13">
        <v>1271611.19</v>
      </c>
      <c r="I392" s="13">
        <v>488132.64</v>
      </c>
      <c r="J392" s="13">
        <v>0</v>
      </c>
      <c r="K392" s="13">
        <v>1759743.83</v>
      </c>
      <c r="L392" s="13"/>
    </row>
    <row r="393" spans="1:12" x14ac:dyDescent="0.3">
      <c r="A393" s="18" t="s">
        <v>956</v>
      </c>
      <c r="B393" s="16" t="s">
        <v>351</v>
      </c>
      <c r="C393" s="17"/>
      <c r="D393" s="17"/>
      <c r="E393" s="17"/>
      <c r="F393" s="17"/>
      <c r="G393" s="19" t="s">
        <v>957</v>
      </c>
      <c r="H393" s="20">
        <v>1264872.8899999999</v>
      </c>
      <c r="I393" s="20">
        <v>485794.43</v>
      </c>
      <c r="J393" s="20">
        <v>0</v>
      </c>
      <c r="K393" s="20">
        <v>1750667.32</v>
      </c>
      <c r="L393" s="20">
        <f>I393-J393</f>
        <v>485794.43</v>
      </c>
    </row>
    <row r="394" spans="1:12" x14ac:dyDescent="0.3">
      <c r="A394" s="18" t="s">
        <v>958</v>
      </c>
      <c r="B394" s="16" t="s">
        <v>351</v>
      </c>
      <c r="C394" s="17"/>
      <c r="D394" s="17"/>
      <c r="E394" s="17"/>
      <c r="F394" s="17"/>
      <c r="G394" s="19" t="s">
        <v>959</v>
      </c>
      <c r="H394" s="20">
        <v>6738.3</v>
      </c>
      <c r="I394" s="20">
        <v>2338.21</v>
      </c>
      <c r="J394" s="20">
        <v>0</v>
      </c>
      <c r="K394" s="20">
        <v>9076.51</v>
      </c>
      <c r="L394" s="20">
        <f>I394-J394</f>
        <v>2338.21</v>
      </c>
    </row>
    <row r="395" spans="1:12" x14ac:dyDescent="0.3">
      <c r="A395" s="22" t="s">
        <v>351</v>
      </c>
      <c r="B395" s="16" t="s">
        <v>351</v>
      </c>
      <c r="C395" s="17"/>
      <c r="D395" s="17"/>
      <c r="E395" s="17"/>
      <c r="F395" s="17"/>
      <c r="G395" s="23" t="s">
        <v>351</v>
      </c>
      <c r="H395" s="24"/>
      <c r="I395" s="24"/>
      <c r="J395" s="24"/>
      <c r="K395" s="24"/>
      <c r="L395" s="24"/>
    </row>
    <row r="396" spans="1:12" x14ac:dyDescent="0.3">
      <c r="A396" s="10" t="s">
        <v>960</v>
      </c>
      <c r="B396" s="15" t="s">
        <v>351</v>
      </c>
      <c r="C396" s="11" t="s">
        <v>961</v>
      </c>
      <c r="D396" s="12"/>
      <c r="E396" s="12"/>
      <c r="F396" s="12"/>
      <c r="G396" s="12"/>
      <c r="H396" s="13">
        <v>12468.24</v>
      </c>
      <c r="I396" s="13">
        <v>2455.58</v>
      </c>
      <c r="J396" s="13">
        <v>0</v>
      </c>
      <c r="K396" s="13">
        <v>14923.82</v>
      </c>
      <c r="L396" s="13"/>
    </row>
    <row r="397" spans="1:12" x14ac:dyDescent="0.3">
      <c r="A397" s="10" t="s">
        <v>962</v>
      </c>
      <c r="B397" s="16" t="s">
        <v>351</v>
      </c>
      <c r="C397" s="17"/>
      <c r="D397" s="11" t="s">
        <v>961</v>
      </c>
      <c r="E397" s="12"/>
      <c r="F397" s="12"/>
      <c r="G397" s="12"/>
      <c r="H397" s="13">
        <v>12468.24</v>
      </c>
      <c r="I397" s="13">
        <v>2455.58</v>
      </c>
      <c r="J397" s="13">
        <v>0</v>
      </c>
      <c r="K397" s="13">
        <v>14923.82</v>
      </c>
      <c r="L397" s="13"/>
    </row>
    <row r="398" spans="1:12" x14ac:dyDescent="0.3">
      <c r="A398" s="10" t="s">
        <v>963</v>
      </c>
      <c r="B398" s="16" t="s">
        <v>351</v>
      </c>
      <c r="C398" s="17"/>
      <c r="D398" s="17"/>
      <c r="E398" s="11" t="s">
        <v>961</v>
      </c>
      <c r="F398" s="12"/>
      <c r="G398" s="12"/>
      <c r="H398" s="13">
        <v>12468.24</v>
      </c>
      <c r="I398" s="13">
        <v>2455.58</v>
      </c>
      <c r="J398" s="13">
        <v>0</v>
      </c>
      <c r="K398" s="13">
        <v>14923.82</v>
      </c>
      <c r="L398" s="13"/>
    </row>
    <row r="399" spans="1:12" x14ac:dyDescent="0.3">
      <c r="A399" s="10" t="s">
        <v>964</v>
      </c>
      <c r="B399" s="16" t="s">
        <v>351</v>
      </c>
      <c r="C399" s="17"/>
      <c r="D399" s="17"/>
      <c r="E399" s="17"/>
      <c r="F399" s="11" t="s">
        <v>961</v>
      </c>
      <c r="G399" s="12"/>
      <c r="H399" s="13">
        <v>12468.24</v>
      </c>
      <c r="I399" s="13">
        <v>2455.58</v>
      </c>
      <c r="J399" s="13">
        <v>0</v>
      </c>
      <c r="K399" s="13">
        <v>14923.82</v>
      </c>
      <c r="L399" s="13">
        <f>I399-J399</f>
        <v>2455.58</v>
      </c>
    </row>
    <row r="400" spans="1:12" x14ac:dyDescent="0.3">
      <c r="A400" s="18" t="s">
        <v>965</v>
      </c>
      <c r="B400" s="16" t="s">
        <v>351</v>
      </c>
      <c r="C400" s="17"/>
      <c r="D400" s="17"/>
      <c r="E400" s="17"/>
      <c r="F400" s="17"/>
      <c r="G400" s="19" t="s">
        <v>591</v>
      </c>
      <c r="H400" s="20">
        <v>10350.93</v>
      </c>
      <c r="I400" s="20">
        <v>1742.74</v>
      </c>
      <c r="J400" s="20">
        <v>0</v>
      </c>
      <c r="K400" s="20">
        <v>12093.67</v>
      </c>
      <c r="L400" s="20"/>
    </row>
    <row r="401" spans="1:12" x14ac:dyDescent="0.3">
      <c r="A401" s="18" t="s">
        <v>966</v>
      </c>
      <c r="B401" s="16" t="s">
        <v>351</v>
      </c>
      <c r="C401" s="17"/>
      <c r="D401" s="17"/>
      <c r="E401" s="17"/>
      <c r="F401" s="17"/>
      <c r="G401" s="19" t="s">
        <v>589</v>
      </c>
      <c r="H401" s="20">
        <v>2117.31</v>
      </c>
      <c r="I401" s="20">
        <v>712.84</v>
      </c>
      <c r="J401" s="20">
        <v>0</v>
      </c>
      <c r="K401" s="20">
        <v>2830.15</v>
      </c>
      <c r="L401" s="20"/>
    </row>
    <row r="402" spans="1:12" x14ac:dyDescent="0.3">
      <c r="A402" s="22" t="s">
        <v>351</v>
      </c>
      <c r="B402" s="16" t="s">
        <v>351</v>
      </c>
      <c r="C402" s="17"/>
      <c r="D402" s="17"/>
      <c r="E402" s="17"/>
      <c r="F402" s="17"/>
      <c r="G402" s="23" t="s">
        <v>351</v>
      </c>
      <c r="H402" s="24"/>
      <c r="I402" s="24"/>
      <c r="J402" s="24"/>
      <c r="K402" s="24"/>
      <c r="L402" s="24"/>
    </row>
    <row r="403" spans="1:12" x14ac:dyDescent="0.3">
      <c r="A403" s="10" t="s">
        <v>967</v>
      </c>
      <c r="B403" s="15" t="s">
        <v>351</v>
      </c>
      <c r="C403" s="11" t="s">
        <v>968</v>
      </c>
      <c r="D403" s="12"/>
      <c r="E403" s="12"/>
      <c r="F403" s="12"/>
      <c r="G403" s="12"/>
      <c r="H403" s="13">
        <v>898.97</v>
      </c>
      <c r="I403" s="13">
        <v>4995</v>
      </c>
      <c r="J403" s="13">
        <v>4925.5</v>
      </c>
      <c r="K403" s="13">
        <v>968.47</v>
      </c>
      <c r="L403" s="13"/>
    </row>
    <row r="404" spans="1:12" x14ac:dyDescent="0.3">
      <c r="A404" s="10" t="s">
        <v>969</v>
      </c>
      <c r="B404" s="16" t="s">
        <v>351</v>
      </c>
      <c r="C404" s="17"/>
      <c r="D404" s="11" t="s">
        <v>968</v>
      </c>
      <c r="E404" s="12"/>
      <c r="F404" s="12"/>
      <c r="G404" s="12"/>
      <c r="H404" s="13">
        <v>898.97</v>
      </c>
      <c r="I404" s="13">
        <v>4995</v>
      </c>
      <c r="J404" s="13">
        <v>4925.5</v>
      </c>
      <c r="K404" s="13">
        <v>968.47</v>
      </c>
      <c r="L404" s="13"/>
    </row>
    <row r="405" spans="1:12" x14ac:dyDescent="0.3">
      <c r="A405" s="10" t="s">
        <v>970</v>
      </c>
      <c r="B405" s="16" t="s">
        <v>351</v>
      </c>
      <c r="C405" s="17"/>
      <c r="D405" s="17"/>
      <c r="E405" s="11" t="s">
        <v>968</v>
      </c>
      <c r="F405" s="12"/>
      <c r="G405" s="12"/>
      <c r="H405" s="13">
        <v>898.97</v>
      </c>
      <c r="I405" s="13">
        <v>4995</v>
      </c>
      <c r="J405" s="13">
        <v>4925.5</v>
      </c>
      <c r="K405" s="13">
        <v>968.47</v>
      </c>
      <c r="L405" s="13"/>
    </row>
    <row r="406" spans="1:12" x14ac:dyDescent="0.3">
      <c r="A406" s="10" t="s">
        <v>971</v>
      </c>
      <c r="B406" s="16" t="s">
        <v>351</v>
      </c>
      <c r="C406" s="17"/>
      <c r="D406" s="17"/>
      <c r="E406" s="17"/>
      <c r="F406" s="11" t="s">
        <v>968</v>
      </c>
      <c r="G406" s="12"/>
      <c r="H406" s="13">
        <v>898.97</v>
      </c>
      <c r="I406" s="13">
        <v>4995</v>
      </c>
      <c r="J406" s="13">
        <v>4925.5</v>
      </c>
      <c r="K406" s="13">
        <v>968.47</v>
      </c>
      <c r="L406" s="13">
        <f>I406-J406</f>
        <v>69.5</v>
      </c>
    </row>
    <row r="407" spans="1:12" x14ac:dyDescent="0.3">
      <c r="A407" s="18" t="s">
        <v>972</v>
      </c>
      <c r="B407" s="16" t="s">
        <v>351</v>
      </c>
      <c r="C407" s="17"/>
      <c r="D407" s="17"/>
      <c r="E407" s="17"/>
      <c r="F407" s="17"/>
      <c r="G407" s="19" t="s">
        <v>968</v>
      </c>
      <c r="H407" s="20">
        <v>898.97</v>
      </c>
      <c r="I407" s="20">
        <v>4995</v>
      </c>
      <c r="J407" s="20">
        <v>4925.5</v>
      </c>
      <c r="K407" s="20">
        <v>968.47</v>
      </c>
      <c r="L407" s="20"/>
    </row>
    <row r="408" spans="1:12" x14ac:dyDescent="0.3">
      <c r="A408" s="22" t="s">
        <v>351</v>
      </c>
      <c r="B408" s="16" t="s">
        <v>351</v>
      </c>
      <c r="C408" s="17"/>
      <c r="D408" s="17"/>
      <c r="E408" s="17"/>
      <c r="F408" s="17"/>
      <c r="G408" s="23" t="s">
        <v>351</v>
      </c>
      <c r="H408" s="24"/>
      <c r="I408" s="24"/>
      <c r="J408" s="24"/>
      <c r="K408" s="24"/>
      <c r="L408" s="24"/>
    </row>
    <row r="409" spans="1:12" x14ac:dyDescent="0.3">
      <c r="A409" s="10" t="s">
        <v>973</v>
      </c>
      <c r="B409" s="15" t="s">
        <v>351</v>
      </c>
      <c r="C409" s="11" t="s">
        <v>974</v>
      </c>
      <c r="D409" s="12"/>
      <c r="E409" s="12"/>
      <c r="F409" s="12"/>
      <c r="G409" s="12"/>
      <c r="H409" s="13">
        <v>133798.87</v>
      </c>
      <c r="I409" s="13">
        <v>3000</v>
      </c>
      <c r="J409" s="13">
        <v>0</v>
      </c>
      <c r="K409" s="13">
        <v>136798.87</v>
      </c>
      <c r="L409" s="13"/>
    </row>
    <row r="410" spans="1:12" x14ac:dyDescent="0.3">
      <c r="A410" s="10" t="s">
        <v>975</v>
      </c>
      <c r="B410" s="16" t="s">
        <v>351</v>
      </c>
      <c r="C410" s="17"/>
      <c r="D410" s="11" t="s">
        <v>974</v>
      </c>
      <c r="E410" s="12"/>
      <c r="F410" s="12"/>
      <c r="G410" s="12"/>
      <c r="H410" s="13">
        <v>133798.87</v>
      </c>
      <c r="I410" s="13">
        <v>3000</v>
      </c>
      <c r="J410" s="13">
        <v>0</v>
      </c>
      <c r="K410" s="13">
        <v>136798.87</v>
      </c>
      <c r="L410" s="13"/>
    </row>
    <row r="411" spans="1:12" x14ac:dyDescent="0.3">
      <c r="A411" s="10" t="s">
        <v>976</v>
      </c>
      <c r="B411" s="16" t="s">
        <v>351</v>
      </c>
      <c r="C411" s="17"/>
      <c r="D411" s="17"/>
      <c r="E411" s="11" t="s">
        <v>974</v>
      </c>
      <c r="F411" s="12"/>
      <c r="G411" s="12"/>
      <c r="H411" s="13">
        <v>133798.87</v>
      </c>
      <c r="I411" s="13">
        <v>3000</v>
      </c>
      <c r="J411" s="13">
        <v>0</v>
      </c>
      <c r="K411" s="13">
        <v>136798.87</v>
      </c>
      <c r="L411" s="13"/>
    </row>
    <row r="412" spans="1:12" x14ac:dyDescent="0.3">
      <c r="A412" s="10" t="s">
        <v>977</v>
      </c>
      <c r="B412" s="16" t="s">
        <v>351</v>
      </c>
      <c r="C412" s="17"/>
      <c r="D412" s="17"/>
      <c r="E412" s="17"/>
      <c r="F412" s="11" t="s">
        <v>974</v>
      </c>
      <c r="G412" s="12"/>
      <c r="H412" s="13">
        <v>133798.87</v>
      </c>
      <c r="I412" s="13">
        <v>3000</v>
      </c>
      <c r="J412" s="13">
        <v>0</v>
      </c>
      <c r="K412" s="13">
        <v>136798.87</v>
      </c>
      <c r="L412" s="13">
        <f>I412-J412</f>
        <v>3000</v>
      </c>
    </row>
    <row r="413" spans="1:12" x14ac:dyDescent="0.3">
      <c r="A413" s="18" t="s">
        <v>978</v>
      </c>
      <c r="B413" s="16" t="s">
        <v>351</v>
      </c>
      <c r="C413" s="17"/>
      <c r="D413" s="17"/>
      <c r="E413" s="17"/>
      <c r="F413" s="17"/>
      <c r="G413" s="19" t="s">
        <v>979</v>
      </c>
      <c r="H413" s="20">
        <v>1798.87</v>
      </c>
      <c r="I413" s="20">
        <v>0</v>
      </c>
      <c r="J413" s="20">
        <v>0</v>
      </c>
      <c r="K413" s="20">
        <v>1798.87</v>
      </c>
      <c r="L413" s="21"/>
    </row>
    <row r="414" spans="1:12" x14ac:dyDescent="0.3">
      <c r="A414" s="18" t="s">
        <v>980</v>
      </c>
      <c r="B414" s="16" t="s">
        <v>351</v>
      </c>
      <c r="C414" s="17"/>
      <c r="D414" s="17"/>
      <c r="E414" s="17"/>
      <c r="F414" s="17"/>
      <c r="G414" s="19" t="s">
        <v>981</v>
      </c>
      <c r="H414" s="20">
        <v>132000</v>
      </c>
      <c r="I414" s="20">
        <v>3000</v>
      </c>
      <c r="J414" s="20">
        <v>0</v>
      </c>
      <c r="K414" s="20">
        <v>135000</v>
      </c>
      <c r="L414" s="21"/>
    </row>
    <row r="415" spans="1:12" x14ac:dyDescent="0.3">
      <c r="A415" s="22" t="s">
        <v>351</v>
      </c>
      <c r="B415" s="16" t="s">
        <v>351</v>
      </c>
      <c r="C415" s="17"/>
      <c r="D415" s="17"/>
      <c r="E415" s="17"/>
      <c r="F415" s="17"/>
      <c r="G415" s="23" t="s">
        <v>351</v>
      </c>
      <c r="H415" s="24"/>
      <c r="I415" s="24"/>
      <c r="J415" s="24"/>
      <c r="K415" s="24"/>
      <c r="L415" s="25"/>
    </row>
    <row r="416" spans="1:12" x14ac:dyDescent="0.3">
      <c r="A416" s="10" t="s">
        <v>72</v>
      </c>
      <c r="B416" s="11" t="s">
        <v>984</v>
      </c>
      <c r="C416" s="12"/>
      <c r="D416" s="12"/>
      <c r="E416" s="12"/>
      <c r="F416" s="12"/>
      <c r="G416" s="12"/>
      <c r="H416" s="13">
        <v>15345248.92</v>
      </c>
      <c r="I416" s="13">
        <v>0</v>
      </c>
      <c r="J416" s="13">
        <v>5308004.79</v>
      </c>
      <c r="K416" s="13">
        <v>20653253.710000001</v>
      </c>
      <c r="L416" s="14"/>
    </row>
    <row r="417" spans="1:12" x14ac:dyDescent="0.3">
      <c r="A417" s="10" t="s">
        <v>985</v>
      </c>
      <c r="B417" s="15" t="s">
        <v>351</v>
      </c>
      <c r="C417" s="11" t="s">
        <v>984</v>
      </c>
      <c r="D417" s="12"/>
      <c r="E417" s="12"/>
      <c r="F417" s="12"/>
      <c r="G417" s="12"/>
      <c r="H417" s="13">
        <v>15345248.92</v>
      </c>
      <c r="I417" s="13">
        <v>0</v>
      </c>
      <c r="J417" s="13">
        <v>5308004.79</v>
      </c>
      <c r="K417" s="13">
        <v>20653253.710000001</v>
      </c>
      <c r="L417" s="14"/>
    </row>
    <row r="418" spans="1:12" x14ac:dyDescent="0.3">
      <c r="A418" s="10" t="s">
        <v>986</v>
      </c>
      <c r="B418" s="16" t="s">
        <v>351</v>
      </c>
      <c r="C418" s="17"/>
      <c r="D418" s="11" t="s">
        <v>984</v>
      </c>
      <c r="E418" s="12"/>
      <c r="F418" s="12"/>
      <c r="G418" s="12"/>
      <c r="H418" s="13">
        <v>15345248.92</v>
      </c>
      <c r="I418" s="13">
        <v>0</v>
      </c>
      <c r="J418" s="13">
        <v>5308004.79</v>
      </c>
      <c r="K418" s="13">
        <v>20653253.710000001</v>
      </c>
      <c r="L418" s="14"/>
    </row>
    <row r="419" spans="1:12" x14ac:dyDescent="0.3">
      <c r="A419" s="10" t="s">
        <v>987</v>
      </c>
      <c r="B419" s="16" t="s">
        <v>351</v>
      </c>
      <c r="C419" s="17"/>
      <c r="D419" s="17"/>
      <c r="E419" s="11" t="s">
        <v>988</v>
      </c>
      <c r="F419" s="12"/>
      <c r="G419" s="12"/>
      <c r="H419" s="13">
        <v>14039849.17</v>
      </c>
      <c r="I419" s="13">
        <v>0</v>
      </c>
      <c r="J419" s="13">
        <v>4938536.4800000004</v>
      </c>
      <c r="K419" s="13">
        <v>18978385.649999999</v>
      </c>
      <c r="L419" s="14"/>
    </row>
    <row r="420" spans="1:12" x14ac:dyDescent="0.3">
      <c r="A420" s="10" t="s">
        <v>989</v>
      </c>
      <c r="B420" s="16" t="s">
        <v>351</v>
      </c>
      <c r="C420" s="17"/>
      <c r="D420" s="17"/>
      <c r="E420" s="17"/>
      <c r="F420" s="11" t="s">
        <v>988</v>
      </c>
      <c r="G420" s="12"/>
      <c r="H420" s="13">
        <v>14039849.17</v>
      </c>
      <c r="I420" s="13">
        <v>0</v>
      </c>
      <c r="J420" s="13">
        <v>4938536.4800000004</v>
      </c>
      <c r="K420" s="13">
        <v>18978385.649999999</v>
      </c>
      <c r="L420" s="14"/>
    </row>
    <row r="421" spans="1:12" x14ac:dyDescent="0.3">
      <c r="A421" s="18" t="s">
        <v>990</v>
      </c>
      <c r="B421" s="16" t="s">
        <v>351</v>
      </c>
      <c r="C421" s="17"/>
      <c r="D421" s="17"/>
      <c r="E421" s="17"/>
      <c r="F421" s="17"/>
      <c r="G421" s="19" t="s">
        <v>991</v>
      </c>
      <c r="H421" s="20">
        <v>14039849.17</v>
      </c>
      <c r="I421" s="20">
        <v>0</v>
      </c>
      <c r="J421" s="20">
        <v>4938536.4800000004</v>
      </c>
      <c r="K421" s="20">
        <v>18978385.649999999</v>
      </c>
      <c r="L421" s="21"/>
    </row>
    <row r="422" spans="1:12" x14ac:dyDescent="0.3">
      <c r="A422" s="22" t="s">
        <v>351</v>
      </c>
      <c r="B422" s="16" t="s">
        <v>351</v>
      </c>
      <c r="C422" s="17"/>
      <c r="D422" s="17"/>
      <c r="E422" s="17"/>
      <c r="F422" s="17"/>
      <c r="G422" s="23" t="s">
        <v>351</v>
      </c>
      <c r="H422" s="24"/>
      <c r="I422" s="24"/>
      <c r="J422" s="24"/>
      <c r="K422" s="24"/>
      <c r="L422" s="25"/>
    </row>
    <row r="423" spans="1:12" x14ac:dyDescent="0.3">
      <c r="A423" s="10" t="s">
        <v>992</v>
      </c>
      <c r="B423" s="16" t="s">
        <v>351</v>
      </c>
      <c r="C423" s="17"/>
      <c r="D423" s="17"/>
      <c r="E423" s="11" t="s">
        <v>993</v>
      </c>
      <c r="F423" s="12"/>
      <c r="G423" s="12"/>
      <c r="H423" s="13">
        <v>147986.13</v>
      </c>
      <c r="I423" s="13">
        <v>0</v>
      </c>
      <c r="J423" s="13">
        <v>8328.73</v>
      </c>
      <c r="K423" s="13">
        <v>156314.85999999999</v>
      </c>
      <c r="L423" s="14"/>
    </row>
    <row r="424" spans="1:12" x14ac:dyDescent="0.3">
      <c r="A424" s="10" t="s">
        <v>994</v>
      </c>
      <c r="B424" s="16" t="s">
        <v>351</v>
      </c>
      <c r="C424" s="17"/>
      <c r="D424" s="17"/>
      <c r="E424" s="17"/>
      <c r="F424" s="11" t="s">
        <v>995</v>
      </c>
      <c r="G424" s="12"/>
      <c r="H424" s="13">
        <v>147986.13</v>
      </c>
      <c r="I424" s="13">
        <v>0</v>
      </c>
      <c r="J424" s="13">
        <v>8328.73</v>
      </c>
      <c r="K424" s="13">
        <v>156314.85999999999</v>
      </c>
      <c r="L424" s="14"/>
    </row>
    <row r="425" spans="1:12" x14ac:dyDescent="0.3">
      <c r="A425" s="18" t="s">
        <v>996</v>
      </c>
      <c r="B425" s="16" t="s">
        <v>351</v>
      </c>
      <c r="C425" s="17"/>
      <c r="D425" s="17"/>
      <c r="E425" s="17"/>
      <c r="F425" s="17"/>
      <c r="G425" s="19" t="s">
        <v>997</v>
      </c>
      <c r="H425" s="20">
        <v>147986.13</v>
      </c>
      <c r="I425" s="20">
        <v>0</v>
      </c>
      <c r="J425" s="20">
        <v>8328.73</v>
      </c>
      <c r="K425" s="20">
        <v>156314.85999999999</v>
      </c>
      <c r="L425" s="21"/>
    </row>
    <row r="426" spans="1:12" x14ac:dyDescent="0.3">
      <c r="A426" s="22" t="s">
        <v>351</v>
      </c>
      <c r="B426" s="16" t="s">
        <v>351</v>
      </c>
      <c r="C426" s="17"/>
      <c r="D426" s="17"/>
      <c r="E426" s="17"/>
      <c r="F426" s="17"/>
      <c r="G426" s="23" t="s">
        <v>351</v>
      </c>
      <c r="H426" s="24"/>
      <c r="I426" s="24"/>
      <c r="J426" s="24"/>
      <c r="K426" s="24"/>
      <c r="L426" s="25"/>
    </row>
    <row r="427" spans="1:12" x14ac:dyDescent="0.3">
      <c r="A427" s="10" t="s">
        <v>998</v>
      </c>
      <c r="B427" s="16" t="s">
        <v>351</v>
      </c>
      <c r="C427" s="17"/>
      <c r="D427" s="17"/>
      <c r="E427" s="11" t="s">
        <v>999</v>
      </c>
      <c r="F427" s="12"/>
      <c r="G427" s="12"/>
      <c r="H427" s="13">
        <v>1155416.3400000001</v>
      </c>
      <c r="I427" s="13">
        <v>0</v>
      </c>
      <c r="J427" s="13">
        <v>358551.76</v>
      </c>
      <c r="K427" s="13">
        <v>1513968.1</v>
      </c>
      <c r="L427" s="14"/>
    </row>
    <row r="428" spans="1:12" x14ac:dyDescent="0.3">
      <c r="A428" s="10" t="s">
        <v>1000</v>
      </c>
      <c r="B428" s="16" t="s">
        <v>351</v>
      </c>
      <c r="C428" s="17"/>
      <c r="D428" s="17"/>
      <c r="E428" s="17"/>
      <c r="F428" s="11" t="s">
        <v>999</v>
      </c>
      <c r="G428" s="12"/>
      <c r="H428" s="13">
        <v>1155416.3400000001</v>
      </c>
      <c r="I428" s="13">
        <v>0</v>
      </c>
      <c r="J428" s="13">
        <v>358551.76</v>
      </c>
      <c r="K428" s="13">
        <v>1513968.1</v>
      </c>
      <c r="L428" s="14"/>
    </row>
    <row r="429" spans="1:12" x14ac:dyDescent="0.3">
      <c r="A429" s="18" t="s">
        <v>1001</v>
      </c>
      <c r="B429" s="16" t="s">
        <v>351</v>
      </c>
      <c r="C429" s="17"/>
      <c r="D429" s="17"/>
      <c r="E429" s="17"/>
      <c r="F429" s="17"/>
      <c r="G429" s="19" t="s">
        <v>1002</v>
      </c>
      <c r="H429" s="20">
        <v>1154896.77</v>
      </c>
      <c r="I429" s="20">
        <v>0</v>
      </c>
      <c r="J429" s="20">
        <v>356378.86</v>
      </c>
      <c r="K429" s="20">
        <v>1511275.63</v>
      </c>
      <c r="L429" s="21"/>
    </row>
    <row r="430" spans="1:12" x14ac:dyDescent="0.3">
      <c r="A430" s="18" t="s">
        <v>1003</v>
      </c>
      <c r="B430" s="16" t="s">
        <v>351</v>
      </c>
      <c r="C430" s="17"/>
      <c r="D430" s="17"/>
      <c r="E430" s="17"/>
      <c r="F430" s="17"/>
      <c r="G430" s="19" t="s">
        <v>1004</v>
      </c>
      <c r="H430" s="20">
        <v>519.57000000000005</v>
      </c>
      <c r="I430" s="20">
        <v>0</v>
      </c>
      <c r="J430" s="20">
        <v>2172.9</v>
      </c>
      <c r="K430" s="20">
        <v>2692.47</v>
      </c>
      <c r="L430" s="21"/>
    </row>
    <row r="431" spans="1:12" x14ac:dyDescent="0.3">
      <c r="A431" s="22" t="s">
        <v>351</v>
      </c>
      <c r="B431" s="16" t="s">
        <v>351</v>
      </c>
      <c r="C431" s="17"/>
      <c r="D431" s="17"/>
      <c r="E431" s="17"/>
      <c r="F431" s="17"/>
      <c r="G431" s="23" t="s">
        <v>351</v>
      </c>
      <c r="H431" s="24"/>
      <c r="I431" s="24"/>
      <c r="J431" s="24"/>
      <c r="K431" s="24"/>
      <c r="L431" s="25"/>
    </row>
    <row r="432" spans="1:12" x14ac:dyDescent="0.3">
      <c r="A432" s="10" t="s">
        <v>1005</v>
      </c>
      <c r="B432" s="16" t="s">
        <v>351</v>
      </c>
      <c r="C432" s="17"/>
      <c r="D432" s="17"/>
      <c r="E432" s="11" t="s">
        <v>1006</v>
      </c>
      <c r="F432" s="12"/>
      <c r="G432" s="12"/>
      <c r="H432" s="13">
        <v>198.41</v>
      </c>
      <c r="I432" s="13">
        <v>0</v>
      </c>
      <c r="J432" s="13">
        <v>2587.8200000000002</v>
      </c>
      <c r="K432" s="13">
        <v>2786.23</v>
      </c>
      <c r="L432" s="14"/>
    </row>
    <row r="433" spans="1:12" x14ac:dyDescent="0.3">
      <c r="A433" s="10" t="s">
        <v>1007</v>
      </c>
      <c r="B433" s="16" t="s">
        <v>351</v>
      </c>
      <c r="C433" s="17"/>
      <c r="D433" s="17"/>
      <c r="E433" s="17"/>
      <c r="F433" s="11" t="s">
        <v>1006</v>
      </c>
      <c r="G433" s="12"/>
      <c r="H433" s="13">
        <v>198.41</v>
      </c>
      <c r="I433" s="13">
        <v>0</v>
      </c>
      <c r="J433" s="13">
        <v>2587.8200000000002</v>
      </c>
      <c r="K433" s="13">
        <v>2786.23</v>
      </c>
      <c r="L433" s="14"/>
    </row>
    <row r="434" spans="1:12" x14ac:dyDescent="0.3">
      <c r="A434" s="18" t="s">
        <v>1008</v>
      </c>
      <c r="B434" s="16" t="s">
        <v>351</v>
      </c>
      <c r="C434" s="17"/>
      <c r="D434" s="17"/>
      <c r="E434" s="17"/>
      <c r="F434" s="17"/>
      <c r="G434" s="19" t="s">
        <v>1009</v>
      </c>
      <c r="H434" s="20">
        <v>198.41</v>
      </c>
      <c r="I434" s="20">
        <v>0</v>
      </c>
      <c r="J434" s="20">
        <v>2587.8200000000002</v>
      </c>
      <c r="K434" s="20">
        <v>2786.23</v>
      </c>
      <c r="L434" s="21"/>
    </row>
    <row r="435" spans="1:12" x14ac:dyDescent="0.3">
      <c r="A435" s="22" t="s">
        <v>351</v>
      </c>
      <c r="B435" s="16" t="s">
        <v>351</v>
      </c>
      <c r="C435" s="17"/>
      <c r="D435" s="17"/>
      <c r="E435" s="17"/>
      <c r="F435" s="17"/>
      <c r="G435" s="23" t="s">
        <v>351</v>
      </c>
      <c r="H435" s="24"/>
      <c r="I435" s="24"/>
      <c r="J435" s="24"/>
      <c r="K435" s="24"/>
      <c r="L435" s="25"/>
    </row>
    <row r="436" spans="1:12" x14ac:dyDescent="0.3">
      <c r="A436" s="10" t="s">
        <v>1016</v>
      </c>
      <c r="B436" s="16" t="s">
        <v>351</v>
      </c>
      <c r="C436" s="17"/>
      <c r="D436" s="17"/>
      <c r="E436" s="11" t="s">
        <v>974</v>
      </c>
      <c r="F436" s="12"/>
      <c r="G436" s="12"/>
      <c r="H436" s="13">
        <v>1798.87</v>
      </c>
      <c r="I436" s="13">
        <v>0</v>
      </c>
      <c r="J436" s="13">
        <v>0</v>
      </c>
      <c r="K436" s="13">
        <v>1798.87</v>
      </c>
      <c r="L436" s="14"/>
    </row>
    <row r="437" spans="1:12" x14ac:dyDescent="0.3">
      <c r="A437" s="10" t="s">
        <v>1017</v>
      </c>
      <c r="B437" s="16" t="s">
        <v>351</v>
      </c>
      <c r="C437" s="17"/>
      <c r="D437" s="17"/>
      <c r="E437" s="17"/>
      <c r="F437" s="11" t="s">
        <v>974</v>
      </c>
      <c r="G437" s="12"/>
      <c r="H437" s="13">
        <v>1798.87</v>
      </c>
      <c r="I437" s="13">
        <v>0</v>
      </c>
      <c r="J437" s="13">
        <v>0</v>
      </c>
      <c r="K437" s="13">
        <v>1798.87</v>
      </c>
      <c r="L437" s="14"/>
    </row>
    <row r="438" spans="1:12" x14ac:dyDescent="0.3">
      <c r="A438" s="18" t="s">
        <v>1018</v>
      </c>
      <c r="B438" s="16" t="s">
        <v>351</v>
      </c>
      <c r="C438" s="17"/>
      <c r="D438" s="17"/>
      <c r="E438" s="17"/>
      <c r="F438" s="17"/>
      <c r="G438" s="19" t="s">
        <v>979</v>
      </c>
      <c r="H438" s="20">
        <v>1798.87</v>
      </c>
      <c r="I438" s="20">
        <v>0</v>
      </c>
      <c r="J438" s="20">
        <v>0</v>
      </c>
      <c r="K438" s="20">
        <v>1798.87</v>
      </c>
      <c r="L438" s="21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37"/>
  <sheetViews>
    <sheetView topLeftCell="A274" workbookViewId="0">
      <selection activeCell="L464" sqref="L464"/>
    </sheetView>
  </sheetViews>
  <sheetFormatPr defaultColWidth="9.109375" defaultRowHeight="14.4" x14ac:dyDescent="0.3"/>
  <cols>
    <col min="1" max="1" width="16.33203125" customWidth="1"/>
    <col min="2" max="6" width="1.88671875" customWidth="1"/>
    <col min="7" max="7" width="36.88671875" bestFit="1" customWidth="1"/>
    <col min="8" max="11" width="14" style="43" bestFit="1" customWidth="1"/>
    <col min="12" max="12" width="12.88671875" bestFit="1" customWidth="1"/>
    <col min="244" max="244" width="11.33203125" customWidth="1"/>
    <col min="245" max="245" width="2.33203125" customWidth="1"/>
    <col min="246" max="249" width="1.33203125" customWidth="1"/>
    <col min="250" max="250" width="0.88671875" customWidth="1"/>
    <col min="251" max="251" width="15.44140625" customWidth="1"/>
    <col min="252" max="252" width="0.88671875" customWidth="1"/>
    <col min="253" max="253" width="12.5546875" customWidth="1"/>
    <col min="254" max="254" width="4.44140625" customWidth="1"/>
    <col min="255" max="255" width="2.109375" customWidth="1"/>
    <col min="256" max="256" width="0.33203125" customWidth="1"/>
    <col min="257" max="257" width="0.5546875" customWidth="1"/>
    <col min="258" max="258" width="6.44140625" customWidth="1"/>
    <col min="259" max="259" width="3.109375" customWidth="1"/>
    <col min="260" max="260" width="1.5546875" customWidth="1"/>
    <col min="261" max="261" width="3.33203125" customWidth="1"/>
    <col min="263" max="263" width="6.88671875" customWidth="1"/>
    <col min="264" max="264" width="1.5546875" customWidth="1"/>
    <col min="265" max="265" width="4.44140625" customWidth="1"/>
    <col min="266" max="266" width="5" customWidth="1"/>
    <col min="267" max="267" width="7.33203125" customWidth="1"/>
    <col min="500" max="500" width="11.33203125" customWidth="1"/>
    <col min="501" max="501" width="2.33203125" customWidth="1"/>
    <col min="502" max="505" width="1.33203125" customWidth="1"/>
    <col min="506" max="506" width="0.88671875" customWidth="1"/>
    <col min="507" max="507" width="15.44140625" customWidth="1"/>
    <col min="508" max="508" width="0.88671875" customWidth="1"/>
    <col min="509" max="509" width="12.5546875" customWidth="1"/>
    <col min="510" max="510" width="4.44140625" customWidth="1"/>
    <col min="511" max="511" width="2.109375" customWidth="1"/>
    <col min="512" max="512" width="0.33203125" customWidth="1"/>
    <col min="513" max="513" width="0.5546875" customWidth="1"/>
    <col min="514" max="514" width="6.44140625" customWidth="1"/>
    <col min="515" max="515" width="3.109375" customWidth="1"/>
    <col min="516" max="516" width="1.5546875" customWidth="1"/>
    <col min="517" max="517" width="3.33203125" customWidth="1"/>
    <col min="519" max="519" width="6.88671875" customWidth="1"/>
    <col min="520" max="520" width="1.5546875" customWidth="1"/>
    <col min="521" max="521" width="4.44140625" customWidth="1"/>
    <col min="522" max="522" width="5" customWidth="1"/>
    <col min="523" max="523" width="7.33203125" customWidth="1"/>
    <col min="756" max="756" width="11.33203125" customWidth="1"/>
    <col min="757" max="757" width="2.33203125" customWidth="1"/>
    <col min="758" max="761" width="1.33203125" customWidth="1"/>
    <col min="762" max="762" width="0.88671875" customWidth="1"/>
    <col min="763" max="763" width="15.44140625" customWidth="1"/>
    <col min="764" max="764" width="0.88671875" customWidth="1"/>
    <col min="765" max="765" width="12.5546875" customWidth="1"/>
    <col min="766" max="766" width="4.44140625" customWidth="1"/>
    <col min="767" max="767" width="2.109375" customWidth="1"/>
    <col min="768" max="768" width="0.33203125" customWidth="1"/>
    <col min="769" max="769" width="0.5546875" customWidth="1"/>
    <col min="770" max="770" width="6.44140625" customWidth="1"/>
    <col min="771" max="771" width="3.109375" customWidth="1"/>
    <col min="772" max="772" width="1.5546875" customWidth="1"/>
    <col min="773" max="773" width="3.33203125" customWidth="1"/>
    <col min="775" max="775" width="6.88671875" customWidth="1"/>
    <col min="776" max="776" width="1.5546875" customWidth="1"/>
    <col min="777" max="777" width="4.44140625" customWidth="1"/>
    <col min="778" max="778" width="5" customWidth="1"/>
    <col min="779" max="779" width="7.33203125" customWidth="1"/>
    <col min="1012" max="1012" width="11.33203125" customWidth="1"/>
    <col min="1013" max="1013" width="2.33203125" customWidth="1"/>
    <col min="1014" max="1017" width="1.33203125" customWidth="1"/>
    <col min="1018" max="1018" width="0.88671875" customWidth="1"/>
    <col min="1019" max="1019" width="15.44140625" customWidth="1"/>
    <col min="1020" max="1020" width="0.88671875" customWidth="1"/>
    <col min="1021" max="1021" width="12.5546875" customWidth="1"/>
    <col min="1022" max="1022" width="4.44140625" customWidth="1"/>
    <col min="1023" max="1023" width="2.109375" customWidth="1"/>
    <col min="1024" max="1024" width="0.33203125" customWidth="1"/>
    <col min="1025" max="1025" width="0.5546875" customWidth="1"/>
    <col min="1026" max="1026" width="6.44140625" customWidth="1"/>
    <col min="1027" max="1027" width="3.109375" customWidth="1"/>
    <col min="1028" max="1028" width="1.5546875" customWidth="1"/>
    <col min="1029" max="1029" width="3.33203125" customWidth="1"/>
    <col min="1031" max="1031" width="6.88671875" customWidth="1"/>
    <col min="1032" max="1032" width="1.5546875" customWidth="1"/>
    <col min="1033" max="1033" width="4.44140625" customWidth="1"/>
    <col min="1034" max="1034" width="5" customWidth="1"/>
    <col min="1035" max="1035" width="7.33203125" customWidth="1"/>
    <col min="1268" max="1268" width="11.33203125" customWidth="1"/>
    <col min="1269" max="1269" width="2.33203125" customWidth="1"/>
    <col min="1270" max="1273" width="1.33203125" customWidth="1"/>
    <col min="1274" max="1274" width="0.88671875" customWidth="1"/>
    <col min="1275" max="1275" width="15.44140625" customWidth="1"/>
    <col min="1276" max="1276" width="0.88671875" customWidth="1"/>
    <col min="1277" max="1277" width="12.5546875" customWidth="1"/>
    <col min="1278" max="1278" width="4.44140625" customWidth="1"/>
    <col min="1279" max="1279" width="2.109375" customWidth="1"/>
    <col min="1280" max="1280" width="0.33203125" customWidth="1"/>
    <col min="1281" max="1281" width="0.5546875" customWidth="1"/>
    <col min="1282" max="1282" width="6.44140625" customWidth="1"/>
    <col min="1283" max="1283" width="3.109375" customWidth="1"/>
    <col min="1284" max="1284" width="1.5546875" customWidth="1"/>
    <col min="1285" max="1285" width="3.33203125" customWidth="1"/>
    <col min="1287" max="1287" width="6.88671875" customWidth="1"/>
    <col min="1288" max="1288" width="1.5546875" customWidth="1"/>
    <col min="1289" max="1289" width="4.44140625" customWidth="1"/>
    <col min="1290" max="1290" width="5" customWidth="1"/>
    <col min="1291" max="1291" width="7.33203125" customWidth="1"/>
    <col min="1524" max="1524" width="11.33203125" customWidth="1"/>
    <col min="1525" max="1525" width="2.33203125" customWidth="1"/>
    <col min="1526" max="1529" width="1.33203125" customWidth="1"/>
    <col min="1530" max="1530" width="0.88671875" customWidth="1"/>
    <col min="1531" max="1531" width="15.44140625" customWidth="1"/>
    <col min="1532" max="1532" width="0.88671875" customWidth="1"/>
    <col min="1533" max="1533" width="12.5546875" customWidth="1"/>
    <col min="1534" max="1534" width="4.44140625" customWidth="1"/>
    <col min="1535" max="1535" width="2.109375" customWidth="1"/>
    <col min="1536" max="1536" width="0.33203125" customWidth="1"/>
    <col min="1537" max="1537" width="0.5546875" customWidth="1"/>
    <col min="1538" max="1538" width="6.44140625" customWidth="1"/>
    <col min="1539" max="1539" width="3.109375" customWidth="1"/>
    <col min="1540" max="1540" width="1.5546875" customWidth="1"/>
    <col min="1541" max="1541" width="3.33203125" customWidth="1"/>
    <col min="1543" max="1543" width="6.88671875" customWidth="1"/>
    <col min="1544" max="1544" width="1.5546875" customWidth="1"/>
    <col min="1545" max="1545" width="4.44140625" customWidth="1"/>
    <col min="1546" max="1546" width="5" customWidth="1"/>
    <col min="1547" max="1547" width="7.33203125" customWidth="1"/>
    <col min="1780" max="1780" width="11.33203125" customWidth="1"/>
    <col min="1781" max="1781" width="2.33203125" customWidth="1"/>
    <col min="1782" max="1785" width="1.33203125" customWidth="1"/>
    <col min="1786" max="1786" width="0.88671875" customWidth="1"/>
    <col min="1787" max="1787" width="15.44140625" customWidth="1"/>
    <col min="1788" max="1788" width="0.88671875" customWidth="1"/>
    <col min="1789" max="1789" width="12.5546875" customWidth="1"/>
    <col min="1790" max="1790" width="4.44140625" customWidth="1"/>
    <col min="1791" max="1791" width="2.109375" customWidth="1"/>
    <col min="1792" max="1792" width="0.33203125" customWidth="1"/>
    <col min="1793" max="1793" width="0.5546875" customWidth="1"/>
    <col min="1794" max="1794" width="6.44140625" customWidth="1"/>
    <col min="1795" max="1795" width="3.109375" customWidth="1"/>
    <col min="1796" max="1796" width="1.5546875" customWidth="1"/>
    <col min="1797" max="1797" width="3.33203125" customWidth="1"/>
    <col min="1799" max="1799" width="6.88671875" customWidth="1"/>
    <col min="1800" max="1800" width="1.5546875" customWidth="1"/>
    <col min="1801" max="1801" width="4.44140625" customWidth="1"/>
    <col min="1802" max="1802" width="5" customWidth="1"/>
    <col min="1803" max="1803" width="7.33203125" customWidth="1"/>
    <col min="2036" max="2036" width="11.33203125" customWidth="1"/>
    <col min="2037" max="2037" width="2.33203125" customWidth="1"/>
    <col min="2038" max="2041" width="1.33203125" customWidth="1"/>
    <col min="2042" max="2042" width="0.88671875" customWidth="1"/>
    <col min="2043" max="2043" width="15.44140625" customWidth="1"/>
    <col min="2044" max="2044" width="0.88671875" customWidth="1"/>
    <col min="2045" max="2045" width="12.5546875" customWidth="1"/>
    <col min="2046" max="2046" width="4.44140625" customWidth="1"/>
    <col min="2047" max="2047" width="2.109375" customWidth="1"/>
    <col min="2048" max="2048" width="0.33203125" customWidth="1"/>
    <col min="2049" max="2049" width="0.5546875" customWidth="1"/>
    <col min="2050" max="2050" width="6.44140625" customWidth="1"/>
    <col min="2051" max="2051" width="3.109375" customWidth="1"/>
    <col min="2052" max="2052" width="1.5546875" customWidth="1"/>
    <col min="2053" max="2053" width="3.33203125" customWidth="1"/>
    <col min="2055" max="2055" width="6.88671875" customWidth="1"/>
    <col min="2056" max="2056" width="1.5546875" customWidth="1"/>
    <col min="2057" max="2057" width="4.44140625" customWidth="1"/>
    <col min="2058" max="2058" width="5" customWidth="1"/>
    <col min="2059" max="2059" width="7.33203125" customWidth="1"/>
    <col min="2292" max="2292" width="11.33203125" customWidth="1"/>
    <col min="2293" max="2293" width="2.33203125" customWidth="1"/>
    <col min="2294" max="2297" width="1.33203125" customWidth="1"/>
    <col min="2298" max="2298" width="0.88671875" customWidth="1"/>
    <col min="2299" max="2299" width="15.44140625" customWidth="1"/>
    <col min="2300" max="2300" width="0.88671875" customWidth="1"/>
    <col min="2301" max="2301" width="12.5546875" customWidth="1"/>
    <col min="2302" max="2302" width="4.44140625" customWidth="1"/>
    <col min="2303" max="2303" width="2.109375" customWidth="1"/>
    <col min="2304" max="2304" width="0.33203125" customWidth="1"/>
    <col min="2305" max="2305" width="0.5546875" customWidth="1"/>
    <col min="2306" max="2306" width="6.44140625" customWidth="1"/>
    <col min="2307" max="2307" width="3.109375" customWidth="1"/>
    <col min="2308" max="2308" width="1.5546875" customWidth="1"/>
    <col min="2309" max="2309" width="3.33203125" customWidth="1"/>
    <col min="2311" max="2311" width="6.88671875" customWidth="1"/>
    <col min="2312" max="2312" width="1.5546875" customWidth="1"/>
    <col min="2313" max="2313" width="4.44140625" customWidth="1"/>
    <col min="2314" max="2314" width="5" customWidth="1"/>
    <col min="2315" max="2315" width="7.33203125" customWidth="1"/>
    <col min="2548" max="2548" width="11.33203125" customWidth="1"/>
    <col min="2549" max="2549" width="2.33203125" customWidth="1"/>
    <col min="2550" max="2553" width="1.33203125" customWidth="1"/>
    <col min="2554" max="2554" width="0.88671875" customWidth="1"/>
    <col min="2555" max="2555" width="15.44140625" customWidth="1"/>
    <col min="2556" max="2556" width="0.88671875" customWidth="1"/>
    <col min="2557" max="2557" width="12.5546875" customWidth="1"/>
    <col min="2558" max="2558" width="4.44140625" customWidth="1"/>
    <col min="2559" max="2559" width="2.109375" customWidth="1"/>
    <col min="2560" max="2560" width="0.33203125" customWidth="1"/>
    <col min="2561" max="2561" width="0.5546875" customWidth="1"/>
    <col min="2562" max="2562" width="6.44140625" customWidth="1"/>
    <col min="2563" max="2563" width="3.109375" customWidth="1"/>
    <col min="2564" max="2564" width="1.5546875" customWidth="1"/>
    <col min="2565" max="2565" width="3.33203125" customWidth="1"/>
    <col min="2567" max="2567" width="6.88671875" customWidth="1"/>
    <col min="2568" max="2568" width="1.5546875" customWidth="1"/>
    <col min="2569" max="2569" width="4.44140625" customWidth="1"/>
    <col min="2570" max="2570" width="5" customWidth="1"/>
    <col min="2571" max="2571" width="7.33203125" customWidth="1"/>
    <col min="2804" max="2804" width="11.33203125" customWidth="1"/>
    <col min="2805" max="2805" width="2.33203125" customWidth="1"/>
    <col min="2806" max="2809" width="1.33203125" customWidth="1"/>
    <col min="2810" max="2810" width="0.88671875" customWidth="1"/>
    <col min="2811" max="2811" width="15.44140625" customWidth="1"/>
    <col min="2812" max="2812" width="0.88671875" customWidth="1"/>
    <col min="2813" max="2813" width="12.5546875" customWidth="1"/>
    <col min="2814" max="2814" width="4.44140625" customWidth="1"/>
    <col min="2815" max="2815" width="2.109375" customWidth="1"/>
    <col min="2816" max="2816" width="0.33203125" customWidth="1"/>
    <col min="2817" max="2817" width="0.5546875" customWidth="1"/>
    <col min="2818" max="2818" width="6.44140625" customWidth="1"/>
    <col min="2819" max="2819" width="3.109375" customWidth="1"/>
    <col min="2820" max="2820" width="1.5546875" customWidth="1"/>
    <col min="2821" max="2821" width="3.33203125" customWidth="1"/>
    <col min="2823" max="2823" width="6.88671875" customWidth="1"/>
    <col min="2824" max="2824" width="1.5546875" customWidth="1"/>
    <col min="2825" max="2825" width="4.44140625" customWidth="1"/>
    <col min="2826" max="2826" width="5" customWidth="1"/>
    <col min="2827" max="2827" width="7.33203125" customWidth="1"/>
    <col min="3060" max="3060" width="11.33203125" customWidth="1"/>
    <col min="3061" max="3061" width="2.33203125" customWidth="1"/>
    <col min="3062" max="3065" width="1.33203125" customWidth="1"/>
    <col min="3066" max="3066" width="0.88671875" customWidth="1"/>
    <col min="3067" max="3067" width="15.44140625" customWidth="1"/>
    <col min="3068" max="3068" width="0.88671875" customWidth="1"/>
    <col min="3069" max="3069" width="12.5546875" customWidth="1"/>
    <col min="3070" max="3070" width="4.44140625" customWidth="1"/>
    <col min="3071" max="3071" width="2.109375" customWidth="1"/>
    <col min="3072" max="3072" width="0.33203125" customWidth="1"/>
    <col min="3073" max="3073" width="0.5546875" customWidth="1"/>
    <col min="3074" max="3074" width="6.44140625" customWidth="1"/>
    <col min="3075" max="3075" width="3.109375" customWidth="1"/>
    <col min="3076" max="3076" width="1.5546875" customWidth="1"/>
    <col min="3077" max="3077" width="3.33203125" customWidth="1"/>
    <col min="3079" max="3079" width="6.88671875" customWidth="1"/>
    <col min="3080" max="3080" width="1.5546875" customWidth="1"/>
    <col min="3081" max="3081" width="4.44140625" customWidth="1"/>
    <col min="3082" max="3082" width="5" customWidth="1"/>
    <col min="3083" max="3083" width="7.33203125" customWidth="1"/>
    <col min="3316" max="3316" width="11.33203125" customWidth="1"/>
    <col min="3317" max="3317" width="2.33203125" customWidth="1"/>
    <col min="3318" max="3321" width="1.33203125" customWidth="1"/>
    <col min="3322" max="3322" width="0.88671875" customWidth="1"/>
    <col min="3323" max="3323" width="15.44140625" customWidth="1"/>
    <col min="3324" max="3324" width="0.88671875" customWidth="1"/>
    <col min="3325" max="3325" width="12.5546875" customWidth="1"/>
    <col min="3326" max="3326" width="4.44140625" customWidth="1"/>
    <col min="3327" max="3327" width="2.109375" customWidth="1"/>
    <col min="3328" max="3328" width="0.33203125" customWidth="1"/>
    <col min="3329" max="3329" width="0.5546875" customWidth="1"/>
    <col min="3330" max="3330" width="6.44140625" customWidth="1"/>
    <col min="3331" max="3331" width="3.109375" customWidth="1"/>
    <col min="3332" max="3332" width="1.5546875" customWidth="1"/>
    <col min="3333" max="3333" width="3.33203125" customWidth="1"/>
    <col min="3335" max="3335" width="6.88671875" customWidth="1"/>
    <col min="3336" max="3336" width="1.5546875" customWidth="1"/>
    <col min="3337" max="3337" width="4.44140625" customWidth="1"/>
    <col min="3338" max="3338" width="5" customWidth="1"/>
    <col min="3339" max="3339" width="7.33203125" customWidth="1"/>
    <col min="3572" max="3572" width="11.33203125" customWidth="1"/>
    <col min="3573" max="3573" width="2.33203125" customWidth="1"/>
    <col min="3574" max="3577" width="1.33203125" customWidth="1"/>
    <col min="3578" max="3578" width="0.88671875" customWidth="1"/>
    <col min="3579" max="3579" width="15.44140625" customWidth="1"/>
    <col min="3580" max="3580" width="0.88671875" customWidth="1"/>
    <col min="3581" max="3581" width="12.5546875" customWidth="1"/>
    <col min="3582" max="3582" width="4.44140625" customWidth="1"/>
    <col min="3583" max="3583" width="2.109375" customWidth="1"/>
    <col min="3584" max="3584" width="0.33203125" customWidth="1"/>
    <col min="3585" max="3585" width="0.5546875" customWidth="1"/>
    <col min="3586" max="3586" width="6.44140625" customWidth="1"/>
    <col min="3587" max="3587" width="3.109375" customWidth="1"/>
    <col min="3588" max="3588" width="1.5546875" customWidth="1"/>
    <col min="3589" max="3589" width="3.33203125" customWidth="1"/>
    <col min="3591" max="3591" width="6.88671875" customWidth="1"/>
    <col min="3592" max="3592" width="1.5546875" customWidth="1"/>
    <col min="3593" max="3593" width="4.44140625" customWidth="1"/>
    <col min="3594" max="3594" width="5" customWidth="1"/>
    <col min="3595" max="3595" width="7.33203125" customWidth="1"/>
    <col min="3828" max="3828" width="11.33203125" customWidth="1"/>
    <col min="3829" max="3829" width="2.33203125" customWidth="1"/>
    <col min="3830" max="3833" width="1.33203125" customWidth="1"/>
    <col min="3834" max="3834" width="0.88671875" customWidth="1"/>
    <col min="3835" max="3835" width="15.44140625" customWidth="1"/>
    <col min="3836" max="3836" width="0.88671875" customWidth="1"/>
    <col min="3837" max="3837" width="12.5546875" customWidth="1"/>
    <col min="3838" max="3838" width="4.44140625" customWidth="1"/>
    <col min="3839" max="3839" width="2.109375" customWidth="1"/>
    <col min="3840" max="3840" width="0.33203125" customWidth="1"/>
    <col min="3841" max="3841" width="0.5546875" customWidth="1"/>
    <col min="3842" max="3842" width="6.44140625" customWidth="1"/>
    <col min="3843" max="3843" width="3.109375" customWidth="1"/>
    <col min="3844" max="3844" width="1.5546875" customWidth="1"/>
    <col min="3845" max="3845" width="3.33203125" customWidth="1"/>
    <col min="3847" max="3847" width="6.88671875" customWidth="1"/>
    <col min="3848" max="3848" width="1.5546875" customWidth="1"/>
    <col min="3849" max="3849" width="4.44140625" customWidth="1"/>
    <col min="3850" max="3850" width="5" customWidth="1"/>
    <col min="3851" max="3851" width="7.33203125" customWidth="1"/>
    <col min="4084" max="4084" width="11.33203125" customWidth="1"/>
    <col min="4085" max="4085" width="2.33203125" customWidth="1"/>
    <col min="4086" max="4089" width="1.33203125" customWidth="1"/>
    <col min="4090" max="4090" width="0.88671875" customWidth="1"/>
    <col min="4091" max="4091" width="15.44140625" customWidth="1"/>
    <col min="4092" max="4092" width="0.88671875" customWidth="1"/>
    <col min="4093" max="4093" width="12.5546875" customWidth="1"/>
    <col min="4094" max="4094" width="4.44140625" customWidth="1"/>
    <col min="4095" max="4095" width="2.109375" customWidth="1"/>
    <col min="4096" max="4096" width="0.33203125" customWidth="1"/>
    <col min="4097" max="4097" width="0.5546875" customWidth="1"/>
    <col min="4098" max="4098" width="6.44140625" customWidth="1"/>
    <col min="4099" max="4099" width="3.109375" customWidth="1"/>
    <col min="4100" max="4100" width="1.5546875" customWidth="1"/>
    <col min="4101" max="4101" width="3.33203125" customWidth="1"/>
    <col min="4103" max="4103" width="6.88671875" customWidth="1"/>
    <col min="4104" max="4104" width="1.5546875" customWidth="1"/>
    <col min="4105" max="4105" width="4.44140625" customWidth="1"/>
    <col min="4106" max="4106" width="5" customWidth="1"/>
    <col min="4107" max="4107" width="7.33203125" customWidth="1"/>
    <col min="4340" max="4340" width="11.33203125" customWidth="1"/>
    <col min="4341" max="4341" width="2.33203125" customWidth="1"/>
    <col min="4342" max="4345" width="1.33203125" customWidth="1"/>
    <col min="4346" max="4346" width="0.88671875" customWidth="1"/>
    <col min="4347" max="4347" width="15.44140625" customWidth="1"/>
    <col min="4348" max="4348" width="0.88671875" customWidth="1"/>
    <col min="4349" max="4349" width="12.5546875" customWidth="1"/>
    <col min="4350" max="4350" width="4.44140625" customWidth="1"/>
    <col min="4351" max="4351" width="2.109375" customWidth="1"/>
    <col min="4352" max="4352" width="0.33203125" customWidth="1"/>
    <col min="4353" max="4353" width="0.5546875" customWidth="1"/>
    <col min="4354" max="4354" width="6.44140625" customWidth="1"/>
    <col min="4355" max="4355" width="3.109375" customWidth="1"/>
    <col min="4356" max="4356" width="1.5546875" customWidth="1"/>
    <col min="4357" max="4357" width="3.33203125" customWidth="1"/>
    <col min="4359" max="4359" width="6.88671875" customWidth="1"/>
    <col min="4360" max="4360" width="1.5546875" customWidth="1"/>
    <col min="4361" max="4361" width="4.44140625" customWidth="1"/>
    <col min="4362" max="4362" width="5" customWidth="1"/>
    <col min="4363" max="4363" width="7.33203125" customWidth="1"/>
    <col min="4596" max="4596" width="11.33203125" customWidth="1"/>
    <col min="4597" max="4597" width="2.33203125" customWidth="1"/>
    <col min="4598" max="4601" width="1.33203125" customWidth="1"/>
    <col min="4602" max="4602" width="0.88671875" customWidth="1"/>
    <col min="4603" max="4603" width="15.44140625" customWidth="1"/>
    <col min="4604" max="4604" width="0.88671875" customWidth="1"/>
    <col min="4605" max="4605" width="12.5546875" customWidth="1"/>
    <col min="4606" max="4606" width="4.44140625" customWidth="1"/>
    <col min="4607" max="4607" width="2.109375" customWidth="1"/>
    <col min="4608" max="4608" width="0.33203125" customWidth="1"/>
    <col min="4609" max="4609" width="0.5546875" customWidth="1"/>
    <col min="4610" max="4610" width="6.44140625" customWidth="1"/>
    <col min="4611" max="4611" width="3.109375" customWidth="1"/>
    <col min="4612" max="4612" width="1.5546875" customWidth="1"/>
    <col min="4613" max="4613" width="3.33203125" customWidth="1"/>
    <col min="4615" max="4615" width="6.88671875" customWidth="1"/>
    <col min="4616" max="4616" width="1.5546875" customWidth="1"/>
    <col min="4617" max="4617" width="4.44140625" customWidth="1"/>
    <col min="4618" max="4618" width="5" customWidth="1"/>
    <col min="4619" max="4619" width="7.33203125" customWidth="1"/>
    <col min="4852" max="4852" width="11.33203125" customWidth="1"/>
    <col min="4853" max="4853" width="2.33203125" customWidth="1"/>
    <col min="4854" max="4857" width="1.33203125" customWidth="1"/>
    <col min="4858" max="4858" width="0.88671875" customWidth="1"/>
    <col min="4859" max="4859" width="15.44140625" customWidth="1"/>
    <col min="4860" max="4860" width="0.88671875" customWidth="1"/>
    <col min="4861" max="4861" width="12.5546875" customWidth="1"/>
    <col min="4862" max="4862" width="4.44140625" customWidth="1"/>
    <col min="4863" max="4863" width="2.109375" customWidth="1"/>
    <col min="4864" max="4864" width="0.33203125" customWidth="1"/>
    <col min="4865" max="4865" width="0.5546875" customWidth="1"/>
    <col min="4866" max="4866" width="6.44140625" customWidth="1"/>
    <col min="4867" max="4867" width="3.109375" customWidth="1"/>
    <col min="4868" max="4868" width="1.5546875" customWidth="1"/>
    <col min="4869" max="4869" width="3.33203125" customWidth="1"/>
    <col min="4871" max="4871" width="6.88671875" customWidth="1"/>
    <col min="4872" max="4872" width="1.5546875" customWidth="1"/>
    <col min="4873" max="4873" width="4.44140625" customWidth="1"/>
    <col min="4874" max="4874" width="5" customWidth="1"/>
    <col min="4875" max="4875" width="7.33203125" customWidth="1"/>
    <col min="5108" max="5108" width="11.33203125" customWidth="1"/>
    <col min="5109" max="5109" width="2.33203125" customWidth="1"/>
    <col min="5110" max="5113" width="1.33203125" customWidth="1"/>
    <col min="5114" max="5114" width="0.88671875" customWidth="1"/>
    <col min="5115" max="5115" width="15.44140625" customWidth="1"/>
    <col min="5116" max="5116" width="0.88671875" customWidth="1"/>
    <col min="5117" max="5117" width="12.5546875" customWidth="1"/>
    <col min="5118" max="5118" width="4.44140625" customWidth="1"/>
    <col min="5119" max="5119" width="2.109375" customWidth="1"/>
    <col min="5120" max="5120" width="0.33203125" customWidth="1"/>
    <col min="5121" max="5121" width="0.5546875" customWidth="1"/>
    <col min="5122" max="5122" width="6.44140625" customWidth="1"/>
    <col min="5123" max="5123" width="3.109375" customWidth="1"/>
    <col min="5124" max="5124" width="1.5546875" customWidth="1"/>
    <col min="5125" max="5125" width="3.33203125" customWidth="1"/>
    <col min="5127" max="5127" width="6.88671875" customWidth="1"/>
    <col min="5128" max="5128" width="1.5546875" customWidth="1"/>
    <col min="5129" max="5129" width="4.44140625" customWidth="1"/>
    <col min="5130" max="5130" width="5" customWidth="1"/>
    <col min="5131" max="5131" width="7.33203125" customWidth="1"/>
    <col min="5364" max="5364" width="11.33203125" customWidth="1"/>
    <col min="5365" max="5365" width="2.33203125" customWidth="1"/>
    <col min="5366" max="5369" width="1.33203125" customWidth="1"/>
    <col min="5370" max="5370" width="0.88671875" customWidth="1"/>
    <col min="5371" max="5371" width="15.44140625" customWidth="1"/>
    <col min="5372" max="5372" width="0.88671875" customWidth="1"/>
    <col min="5373" max="5373" width="12.5546875" customWidth="1"/>
    <col min="5374" max="5374" width="4.44140625" customWidth="1"/>
    <col min="5375" max="5375" width="2.109375" customWidth="1"/>
    <col min="5376" max="5376" width="0.33203125" customWidth="1"/>
    <col min="5377" max="5377" width="0.5546875" customWidth="1"/>
    <col min="5378" max="5378" width="6.44140625" customWidth="1"/>
    <col min="5379" max="5379" width="3.109375" customWidth="1"/>
    <col min="5380" max="5380" width="1.5546875" customWidth="1"/>
    <col min="5381" max="5381" width="3.33203125" customWidth="1"/>
    <col min="5383" max="5383" width="6.88671875" customWidth="1"/>
    <col min="5384" max="5384" width="1.5546875" customWidth="1"/>
    <col min="5385" max="5385" width="4.44140625" customWidth="1"/>
    <col min="5386" max="5386" width="5" customWidth="1"/>
    <col min="5387" max="5387" width="7.33203125" customWidth="1"/>
    <col min="5620" max="5620" width="11.33203125" customWidth="1"/>
    <col min="5621" max="5621" width="2.33203125" customWidth="1"/>
    <col min="5622" max="5625" width="1.33203125" customWidth="1"/>
    <col min="5626" max="5626" width="0.88671875" customWidth="1"/>
    <col min="5627" max="5627" width="15.44140625" customWidth="1"/>
    <col min="5628" max="5628" width="0.88671875" customWidth="1"/>
    <col min="5629" max="5629" width="12.5546875" customWidth="1"/>
    <col min="5630" max="5630" width="4.44140625" customWidth="1"/>
    <col min="5631" max="5631" width="2.109375" customWidth="1"/>
    <col min="5632" max="5632" width="0.33203125" customWidth="1"/>
    <col min="5633" max="5633" width="0.5546875" customWidth="1"/>
    <col min="5634" max="5634" width="6.44140625" customWidth="1"/>
    <col min="5635" max="5635" width="3.109375" customWidth="1"/>
    <col min="5636" max="5636" width="1.5546875" customWidth="1"/>
    <col min="5637" max="5637" width="3.33203125" customWidth="1"/>
    <col min="5639" max="5639" width="6.88671875" customWidth="1"/>
    <col min="5640" max="5640" width="1.5546875" customWidth="1"/>
    <col min="5641" max="5641" width="4.44140625" customWidth="1"/>
    <col min="5642" max="5642" width="5" customWidth="1"/>
    <col min="5643" max="5643" width="7.33203125" customWidth="1"/>
    <col min="5876" max="5876" width="11.33203125" customWidth="1"/>
    <col min="5877" max="5877" width="2.33203125" customWidth="1"/>
    <col min="5878" max="5881" width="1.33203125" customWidth="1"/>
    <col min="5882" max="5882" width="0.88671875" customWidth="1"/>
    <col min="5883" max="5883" width="15.44140625" customWidth="1"/>
    <col min="5884" max="5884" width="0.88671875" customWidth="1"/>
    <col min="5885" max="5885" width="12.5546875" customWidth="1"/>
    <col min="5886" max="5886" width="4.44140625" customWidth="1"/>
    <col min="5887" max="5887" width="2.109375" customWidth="1"/>
    <col min="5888" max="5888" width="0.33203125" customWidth="1"/>
    <col min="5889" max="5889" width="0.5546875" customWidth="1"/>
    <col min="5890" max="5890" width="6.44140625" customWidth="1"/>
    <col min="5891" max="5891" width="3.109375" customWidth="1"/>
    <col min="5892" max="5892" width="1.5546875" customWidth="1"/>
    <col min="5893" max="5893" width="3.33203125" customWidth="1"/>
    <col min="5895" max="5895" width="6.88671875" customWidth="1"/>
    <col min="5896" max="5896" width="1.5546875" customWidth="1"/>
    <col min="5897" max="5897" width="4.44140625" customWidth="1"/>
    <col min="5898" max="5898" width="5" customWidth="1"/>
    <col min="5899" max="5899" width="7.33203125" customWidth="1"/>
    <col min="6132" max="6132" width="11.33203125" customWidth="1"/>
    <col min="6133" max="6133" width="2.33203125" customWidth="1"/>
    <col min="6134" max="6137" width="1.33203125" customWidth="1"/>
    <col min="6138" max="6138" width="0.88671875" customWidth="1"/>
    <col min="6139" max="6139" width="15.44140625" customWidth="1"/>
    <col min="6140" max="6140" width="0.88671875" customWidth="1"/>
    <col min="6141" max="6141" width="12.5546875" customWidth="1"/>
    <col min="6142" max="6142" width="4.44140625" customWidth="1"/>
    <col min="6143" max="6143" width="2.109375" customWidth="1"/>
    <col min="6144" max="6144" width="0.33203125" customWidth="1"/>
    <col min="6145" max="6145" width="0.5546875" customWidth="1"/>
    <col min="6146" max="6146" width="6.44140625" customWidth="1"/>
    <col min="6147" max="6147" width="3.109375" customWidth="1"/>
    <col min="6148" max="6148" width="1.5546875" customWidth="1"/>
    <col min="6149" max="6149" width="3.33203125" customWidth="1"/>
    <col min="6151" max="6151" width="6.88671875" customWidth="1"/>
    <col min="6152" max="6152" width="1.5546875" customWidth="1"/>
    <col min="6153" max="6153" width="4.44140625" customWidth="1"/>
    <col min="6154" max="6154" width="5" customWidth="1"/>
    <col min="6155" max="6155" width="7.33203125" customWidth="1"/>
    <col min="6388" max="6388" width="11.33203125" customWidth="1"/>
    <col min="6389" max="6389" width="2.33203125" customWidth="1"/>
    <col min="6390" max="6393" width="1.33203125" customWidth="1"/>
    <col min="6394" max="6394" width="0.88671875" customWidth="1"/>
    <col min="6395" max="6395" width="15.44140625" customWidth="1"/>
    <col min="6396" max="6396" width="0.88671875" customWidth="1"/>
    <col min="6397" max="6397" width="12.5546875" customWidth="1"/>
    <col min="6398" max="6398" width="4.44140625" customWidth="1"/>
    <col min="6399" max="6399" width="2.109375" customWidth="1"/>
    <col min="6400" max="6400" width="0.33203125" customWidth="1"/>
    <col min="6401" max="6401" width="0.5546875" customWidth="1"/>
    <col min="6402" max="6402" width="6.44140625" customWidth="1"/>
    <col min="6403" max="6403" width="3.109375" customWidth="1"/>
    <col min="6404" max="6404" width="1.5546875" customWidth="1"/>
    <col min="6405" max="6405" width="3.33203125" customWidth="1"/>
    <col min="6407" max="6407" width="6.88671875" customWidth="1"/>
    <col min="6408" max="6408" width="1.5546875" customWidth="1"/>
    <col min="6409" max="6409" width="4.44140625" customWidth="1"/>
    <col min="6410" max="6410" width="5" customWidth="1"/>
    <col min="6411" max="6411" width="7.33203125" customWidth="1"/>
    <col min="6644" max="6644" width="11.33203125" customWidth="1"/>
    <col min="6645" max="6645" width="2.33203125" customWidth="1"/>
    <col min="6646" max="6649" width="1.33203125" customWidth="1"/>
    <col min="6650" max="6650" width="0.88671875" customWidth="1"/>
    <col min="6651" max="6651" width="15.44140625" customWidth="1"/>
    <col min="6652" max="6652" width="0.88671875" customWidth="1"/>
    <col min="6653" max="6653" width="12.5546875" customWidth="1"/>
    <col min="6654" max="6654" width="4.44140625" customWidth="1"/>
    <col min="6655" max="6655" width="2.109375" customWidth="1"/>
    <col min="6656" max="6656" width="0.33203125" customWidth="1"/>
    <col min="6657" max="6657" width="0.5546875" customWidth="1"/>
    <col min="6658" max="6658" width="6.44140625" customWidth="1"/>
    <col min="6659" max="6659" width="3.109375" customWidth="1"/>
    <col min="6660" max="6660" width="1.5546875" customWidth="1"/>
    <col min="6661" max="6661" width="3.33203125" customWidth="1"/>
    <col min="6663" max="6663" width="6.88671875" customWidth="1"/>
    <col min="6664" max="6664" width="1.5546875" customWidth="1"/>
    <col min="6665" max="6665" width="4.44140625" customWidth="1"/>
    <col min="6666" max="6666" width="5" customWidth="1"/>
    <col min="6667" max="6667" width="7.33203125" customWidth="1"/>
    <col min="6900" max="6900" width="11.33203125" customWidth="1"/>
    <col min="6901" max="6901" width="2.33203125" customWidth="1"/>
    <col min="6902" max="6905" width="1.33203125" customWidth="1"/>
    <col min="6906" max="6906" width="0.88671875" customWidth="1"/>
    <col min="6907" max="6907" width="15.44140625" customWidth="1"/>
    <col min="6908" max="6908" width="0.88671875" customWidth="1"/>
    <col min="6909" max="6909" width="12.5546875" customWidth="1"/>
    <col min="6910" max="6910" width="4.44140625" customWidth="1"/>
    <col min="6911" max="6911" width="2.109375" customWidth="1"/>
    <col min="6912" max="6912" width="0.33203125" customWidth="1"/>
    <col min="6913" max="6913" width="0.5546875" customWidth="1"/>
    <col min="6914" max="6914" width="6.44140625" customWidth="1"/>
    <col min="6915" max="6915" width="3.109375" customWidth="1"/>
    <col min="6916" max="6916" width="1.5546875" customWidth="1"/>
    <col min="6917" max="6917" width="3.33203125" customWidth="1"/>
    <col min="6919" max="6919" width="6.88671875" customWidth="1"/>
    <col min="6920" max="6920" width="1.5546875" customWidth="1"/>
    <col min="6921" max="6921" width="4.44140625" customWidth="1"/>
    <col min="6922" max="6922" width="5" customWidth="1"/>
    <col min="6923" max="6923" width="7.33203125" customWidth="1"/>
    <col min="7156" max="7156" width="11.33203125" customWidth="1"/>
    <col min="7157" max="7157" width="2.33203125" customWidth="1"/>
    <col min="7158" max="7161" width="1.33203125" customWidth="1"/>
    <col min="7162" max="7162" width="0.88671875" customWidth="1"/>
    <col min="7163" max="7163" width="15.44140625" customWidth="1"/>
    <col min="7164" max="7164" width="0.88671875" customWidth="1"/>
    <col min="7165" max="7165" width="12.5546875" customWidth="1"/>
    <col min="7166" max="7166" width="4.44140625" customWidth="1"/>
    <col min="7167" max="7167" width="2.109375" customWidth="1"/>
    <col min="7168" max="7168" width="0.33203125" customWidth="1"/>
    <col min="7169" max="7169" width="0.5546875" customWidth="1"/>
    <col min="7170" max="7170" width="6.44140625" customWidth="1"/>
    <col min="7171" max="7171" width="3.109375" customWidth="1"/>
    <col min="7172" max="7172" width="1.5546875" customWidth="1"/>
    <col min="7173" max="7173" width="3.33203125" customWidth="1"/>
    <col min="7175" max="7175" width="6.88671875" customWidth="1"/>
    <col min="7176" max="7176" width="1.5546875" customWidth="1"/>
    <col min="7177" max="7177" width="4.44140625" customWidth="1"/>
    <col min="7178" max="7178" width="5" customWidth="1"/>
    <col min="7179" max="7179" width="7.33203125" customWidth="1"/>
    <col min="7412" max="7412" width="11.33203125" customWidth="1"/>
    <col min="7413" max="7413" width="2.33203125" customWidth="1"/>
    <col min="7414" max="7417" width="1.33203125" customWidth="1"/>
    <col min="7418" max="7418" width="0.88671875" customWidth="1"/>
    <col min="7419" max="7419" width="15.44140625" customWidth="1"/>
    <col min="7420" max="7420" width="0.88671875" customWidth="1"/>
    <col min="7421" max="7421" width="12.5546875" customWidth="1"/>
    <col min="7422" max="7422" width="4.44140625" customWidth="1"/>
    <col min="7423" max="7423" width="2.109375" customWidth="1"/>
    <col min="7424" max="7424" width="0.33203125" customWidth="1"/>
    <col min="7425" max="7425" width="0.5546875" customWidth="1"/>
    <col min="7426" max="7426" width="6.44140625" customWidth="1"/>
    <col min="7427" max="7427" width="3.109375" customWidth="1"/>
    <col min="7428" max="7428" width="1.5546875" customWidth="1"/>
    <col min="7429" max="7429" width="3.33203125" customWidth="1"/>
    <col min="7431" max="7431" width="6.88671875" customWidth="1"/>
    <col min="7432" max="7432" width="1.5546875" customWidth="1"/>
    <col min="7433" max="7433" width="4.44140625" customWidth="1"/>
    <col min="7434" max="7434" width="5" customWidth="1"/>
    <col min="7435" max="7435" width="7.33203125" customWidth="1"/>
    <col min="7668" max="7668" width="11.33203125" customWidth="1"/>
    <col min="7669" max="7669" width="2.33203125" customWidth="1"/>
    <col min="7670" max="7673" width="1.33203125" customWidth="1"/>
    <col min="7674" max="7674" width="0.88671875" customWidth="1"/>
    <col min="7675" max="7675" width="15.44140625" customWidth="1"/>
    <col min="7676" max="7676" width="0.88671875" customWidth="1"/>
    <col min="7677" max="7677" width="12.5546875" customWidth="1"/>
    <col min="7678" max="7678" width="4.44140625" customWidth="1"/>
    <col min="7679" max="7679" width="2.109375" customWidth="1"/>
    <col min="7680" max="7680" width="0.33203125" customWidth="1"/>
    <col min="7681" max="7681" width="0.5546875" customWidth="1"/>
    <col min="7682" max="7682" width="6.44140625" customWidth="1"/>
    <col min="7683" max="7683" width="3.109375" customWidth="1"/>
    <col min="7684" max="7684" width="1.5546875" customWidth="1"/>
    <col min="7685" max="7685" width="3.33203125" customWidth="1"/>
    <col min="7687" max="7687" width="6.88671875" customWidth="1"/>
    <col min="7688" max="7688" width="1.5546875" customWidth="1"/>
    <col min="7689" max="7689" width="4.44140625" customWidth="1"/>
    <col min="7690" max="7690" width="5" customWidth="1"/>
    <col min="7691" max="7691" width="7.33203125" customWidth="1"/>
    <col min="7924" max="7924" width="11.33203125" customWidth="1"/>
    <col min="7925" max="7925" width="2.33203125" customWidth="1"/>
    <col min="7926" max="7929" width="1.33203125" customWidth="1"/>
    <col min="7930" max="7930" width="0.88671875" customWidth="1"/>
    <col min="7931" max="7931" width="15.44140625" customWidth="1"/>
    <col min="7932" max="7932" width="0.88671875" customWidth="1"/>
    <col min="7933" max="7933" width="12.5546875" customWidth="1"/>
    <col min="7934" max="7934" width="4.44140625" customWidth="1"/>
    <col min="7935" max="7935" width="2.109375" customWidth="1"/>
    <col min="7936" max="7936" width="0.33203125" customWidth="1"/>
    <col min="7937" max="7937" width="0.5546875" customWidth="1"/>
    <col min="7938" max="7938" width="6.44140625" customWidth="1"/>
    <col min="7939" max="7939" width="3.109375" customWidth="1"/>
    <col min="7940" max="7940" width="1.5546875" customWidth="1"/>
    <col min="7941" max="7941" width="3.33203125" customWidth="1"/>
    <col min="7943" max="7943" width="6.88671875" customWidth="1"/>
    <col min="7944" max="7944" width="1.5546875" customWidth="1"/>
    <col min="7945" max="7945" width="4.44140625" customWidth="1"/>
    <col min="7946" max="7946" width="5" customWidth="1"/>
    <col min="7947" max="7947" width="7.33203125" customWidth="1"/>
    <col min="8180" max="8180" width="11.33203125" customWidth="1"/>
    <col min="8181" max="8181" width="2.33203125" customWidth="1"/>
    <col min="8182" max="8185" width="1.33203125" customWidth="1"/>
    <col min="8186" max="8186" width="0.88671875" customWidth="1"/>
    <col min="8187" max="8187" width="15.44140625" customWidth="1"/>
    <col min="8188" max="8188" width="0.88671875" customWidth="1"/>
    <col min="8189" max="8189" width="12.5546875" customWidth="1"/>
    <col min="8190" max="8190" width="4.44140625" customWidth="1"/>
    <col min="8191" max="8191" width="2.109375" customWidth="1"/>
    <col min="8192" max="8192" width="0.33203125" customWidth="1"/>
    <col min="8193" max="8193" width="0.5546875" customWidth="1"/>
    <col min="8194" max="8194" width="6.44140625" customWidth="1"/>
    <col min="8195" max="8195" width="3.109375" customWidth="1"/>
    <col min="8196" max="8196" width="1.5546875" customWidth="1"/>
    <col min="8197" max="8197" width="3.33203125" customWidth="1"/>
    <col min="8199" max="8199" width="6.88671875" customWidth="1"/>
    <col min="8200" max="8200" width="1.5546875" customWidth="1"/>
    <col min="8201" max="8201" width="4.44140625" customWidth="1"/>
    <col min="8202" max="8202" width="5" customWidth="1"/>
    <col min="8203" max="8203" width="7.33203125" customWidth="1"/>
    <col min="8436" max="8436" width="11.33203125" customWidth="1"/>
    <col min="8437" max="8437" width="2.33203125" customWidth="1"/>
    <col min="8438" max="8441" width="1.33203125" customWidth="1"/>
    <col min="8442" max="8442" width="0.88671875" customWidth="1"/>
    <col min="8443" max="8443" width="15.44140625" customWidth="1"/>
    <col min="8444" max="8444" width="0.88671875" customWidth="1"/>
    <col min="8445" max="8445" width="12.5546875" customWidth="1"/>
    <col min="8446" max="8446" width="4.44140625" customWidth="1"/>
    <col min="8447" max="8447" width="2.109375" customWidth="1"/>
    <col min="8448" max="8448" width="0.33203125" customWidth="1"/>
    <col min="8449" max="8449" width="0.5546875" customWidth="1"/>
    <col min="8450" max="8450" width="6.44140625" customWidth="1"/>
    <col min="8451" max="8451" width="3.109375" customWidth="1"/>
    <col min="8452" max="8452" width="1.5546875" customWidth="1"/>
    <col min="8453" max="8453" width="3.33203125" customWidth="1"/>
    <col min="8455" max="8455" width="6.88671875" customWidth="1"/>
    <col min="8456" max="8456" width="1.5546875" customWidth="1"/>
    <col min="8457" max="8457" width="4.44140625" customWidth="1"/>
    <col min="8458" max="8458" width="5" customWidth="1"/>
    <col min="8459" max="8459" width="7.33203125" customWidth="1"/>
    <col min="8692" max="8692" width="11.33203125" customWidth="1"/>
    <col min="8693" max="8693" width="2.33203125" customWidth="1"/>
    <col min="8694" max="8697" width="1.33203125" customWidth="1"/>
    <col min="8698" max="8698" width="0.88671875" customWidth="1"/>
    <col min="8699" max="8699" width="15.44140625" customWidth="1"/>
    <col min="8700" max="8700" width="0.88671875" customWidth="1"/>
    <col min="8701" max="8701" width="12.5546875" customWidth="1"/>
    <col min="8702" max="8702" width="4.44140625" customWidth="1"/>
    <col min="8703" max="8703" width="2.109375" customWidth="1"/>
    <col min="8704" max="8704" width="0.33203125" customWidth="1"/>
    <col min="8705" max="8705" width="0.5546875" customWidth="1"/>
    <col min="8706" max="8706" width="6.44140625" customWidth="1"/>
    <col min="8707" max="8707" width="3.109375" customWidth="1"/>
    <col min="8708" max="8708" width="1.5546875" customWidth="1"/>
    <col min="8709" max="8709" width="3.33203125" customWidth="1"/>
    <col min="8711" max="8711" width="6.88671875" customWidth="1"/>
    <col min="8712" max="8712" width="1.5546875" customWidth="1"/>
    <col min="8713" max="8713" width="4.44140625" customWidth="1"/>
    <col min="8714" max="8714" width="5" customWidth="1"/>
    <col min="8715" max="8715" width="7.33203125" customWidth="1"/>
    <col min="8948" max="8948" width="11.33203125" customWidth="1"/>
    <col min="8949" max="8949" width="2.33203125" customWidth="1"/>
    <col min="8950" max="8953" width="1.33203125" customWidth="1"/>
    <col min="8954" max="8954" width="0.88671875" customWidth="1"/>
    <col min="8955" max="8955" width="15.44140625" customWidth="1"/>
    <col min="8956" max="8956" width="0.88671875" customWidth="1"/>
    <col min="8957" max="8957" width="12.5546875" customWidth="1"/>
    <col min="8958" max="8958" width="4.44140625" customWidth="1"/>
    <col min="8959" max="8959" width="2.109375" customWidth="1"/>
    <col min="8960" max="8960" width="0.33203125" customWidth="1"/>
    <col min="8961" max="8961" width="0.5546875" customWidth="1"/>
    <col min="8962" max="8962" width="6.44140625" customWidth="1"/>
    <col min="8963" max="8963" width="3.109375" customWidth="1"/>
    <col min="8964" max="8964" width="1.5546875" customWidth="1"/>
    <col min="8965" max="8965" width="3.33203125" customWidth="1"/>
    <col min="8967" max="8967" width="6.88671875" customWidth="1"/>
    <col min="8968" max="8968" width="1.5546875" customWidth="1"/>
    <col min="8969" max="8969" width="4.44140625" customWidth="1"/>
    <col min="8970" max="8970" width="5" customWidth="1"/>
    <col min="8971" max="8971" width="7.33203125" customWidth="1"/>
    <col min="9204" max="9204" width="11.33203125" customWidth="1"/>
    <col min="9205" max="9205" width="2.33203125" customWidth="1"/>
    <col min="9206" max="9209" width="1.33203125" customWidth="1"/>
    <col min="9210" max="9210" width="0.88671875" customWidth="1"/>
    <col min="9211" max="9211" width="15.44140625" customWidth="1"/>
    <col min="9212" max="9212" width="0.88671875" customWidth="1"/>
    <col min="9213" max="9213" width="12.5546875" customWidth="1"/>
    <col min="9214" max="9214" width="4.44140625" customWidth="1"/>
    <col min="9215" max="9215" width="2.109375" customWidth="1"/>
    <col min="9216" max="9216" width="0.33203125" customWidth="1"/>
    <col min="9217" max="9217" width="0.5546875" customWidth="1"/>
    <col min="9218" max="9218" width="6.44140625" customWidth="1"/>
    <col min="9219" max="9219" width="3.109375" customWidth="1"/>
    <col min="9220" max="9220" width="1.5546875" customWidth="1"/>
    <col min="9221" max="9221" width="3.33203125" customWidth="1"/>
    <col min="9223" max="9223" width="6.88671875" customWidth="1"/>
    <col min="9224" max="9224" width="1.5546875" customWidth="1"/>
    <col min="9225" max="9225" width="4.44140625" customWidth="1"/>
    <col min="9226" max="9226" width="5" customWidth="1"/>
    <col min="9227" max="9227" width="7.33203125" customWidth="1"/>
    <col min="9460" max="9460" width="11.33203125" customWidth="1"/>
    <col min="9461" max="9461" width="2.33203125" customWidth="1"/>
    <col min="9462" max="9465" width="1.33203125" customWidth="1"/>
    <col min="9466" max="9466" width="0.88671875" customWidth="1"/>
    <col min="9467" max="9467" width="15.44140625" customWidth="1"/>
    <col min="9468" max="9468" width="0.88671875" customWidth="1"/>
    <col min="9469" max="9469" width="12.5546875" customWidth="1"/>
    <col min="9470" max="9470" width="4.44140625" customWidth="1"/>
    <col min="9471" max="9471" width="2.109375" customWidth="1"/>
    <col min="9472" max="9472" width="0.33203125" customWidth="1"/>
    <col min="9473" max="9473" width="0.5546875" customWidth="1"/>
    <col min="9474" max="9474" width="6.44140625" customWidth="1"/>
    <col min="9475" max="9475" width="3.109375" customWidth="1"/>
    <col min="9476" max="9476" width="1.5546875" customWidth="1"/>
    <col min="9477" max="9477" width="3.33203125" customWidth="1"/>
    <col min="9479" max="9479" width="6.88671875" customWidth="1"/>
    <col min="9480" max="9480" width="1.5546875" customWidth="1"/>
    <col min="9481" max="9481" width="4.44140625" customWidth="1"/>
    <col min="9482" max="9482" width="5" customWidth="1"/>
    <col min="9483" max="9483" width="7.33203125" customWidth="1"/>
    <col min="9716" max="9716" width="11.33203125" customWidth="1"/>
    <col min="9717" max="9717" width="2.33203125" customWidth="1"/>
    <col min="9718" max="9721" width="1.33203125" customWidth="1"/>
    <col min="9722" max="9722" width="0.88671875" customWidth="1"/>
    <col min="9723" max="9723" width="15.44140625" customWidth="1"/>
    <col min="9724" max="9724" width="0.88671875" customWidth="1"/>
    <col min="9725" max="9725" width="12.5546875" customWidth="1"/>
    <col min="9726" max="9726" width="4.44140625" customWidth="1"/>
    <col min="9727" max="9727" width="2.109375" customWidth="1"/>
    <col min="9728" max="9728" width="0.33203125" customWidth="1"/>
    <col min="9729" max="9729" width="0.5546875" customWidth="1"/>
    <col min="9730" max="9730" width="6.44140625" customWidth="1"/>
    <col min="9731" max="9731" width="3.109375" customWidth="1"/>
    <col min="9732" max="9732" width="1.5546875" customWidth="1"/>
    <col min="9733" max="9733" width="3.33203125" customWidth="1"/>
    <col min="9735" max="9735" width="6.88671875" customWidth="1"/>
    <col min="9736" max="9736" width="1.5546875" customWidth="1"/>
    <col min="9737" max="9737" width="4.44140625" customWidth="1"/>
    <col min="9738" max="9738" width="5" customWidth="1"/>
    <col min="9739" max="9739" width="7.33203125" customWidth="1"/>
    <col min="9972" max="9972" width="11.33203125" customWidth="1"/>
    <col min="9973" max="9973" width="2.33203125" customWidth="1"/>
    <col min="9974" max="9977" width="1.33203125" customWidth="1"/>
    <col min="9978" max="9978" width="0.88671875" customWidth="1"/>
    <col min="9979" max="9979" width="15.44140625" customWidth="1"/>
    <col min="9980" max="9980" width="0.88671875" customWidth="1"/>
    <col min="9981" max="9981" width="12.5546875" customWidth="1"/>
    <col min="9982" max="9982" width="4.44140625" customWidth="1"/>
    <col min="9983" max="9983" width="2.109375" customWidth="1"/>
    <col min="9984" max="9984" width="0.33203125" customWidth="1"/>
    <col min="9985" max="9985" width="0.5546875" customWidth="1"/>
    <col min="9986" max="9986" width="6.44140625" customWidth="1"/>
    <col min="9987" max="9987" width="3.109375" customWidth="1"/>
    <col min="9988" max="9988" width="1.5546875" customWidth="1"/>
    <col min="9989" max="9989" width="3.33203125" customWidth="1"/>
    <col min="9991" max="9991" width="6.88671875" customWidth="1"/>
    <col min="9992" max="9992" width="1.5546875" customWidth="1"/>
    <col min="9993" max="9993" width="4.44140625" customWidth="1"/>
    <col min="9994" max="9994" width="5" customWidth="1"/>
    <col min="9995" max="9995" width="7.33203125" customWidth="1"/>
    <col min="10228" max="10228" width="11.33203125" customWidth="1"/>
    <col min="10229" max="10229" width="2.33203125" customWidth="1"/>
    <col min="10230" max="10233" width="1.33203125" customWidth="1"/>
    <col min="10234" max="10234" width="0.88671875" customWidth="1"/>
    <col min="10235" max="10235" width="15.44140625" customWidth="1"/>
    <col min="10236" max="10236" width="0.88671875" customWidth="1"/>
    <col min="10237" max="10237" width="12.5546875" customWidth="1"/>
    <col min="10238" max="10238" width="4.44140625" customWidth="1"/>
    <col min="10239" max="10239" width="2.109375" customWidth="1"/>
    <col min="10240" max="10240" width="0.33203125" customWidth="1"/>
    <col min="10241" max="10241" width="0.5546875" customWidth="1"/>
    <col min="10242" max="10242" width="6.44140625" customWidth="1"/>
    <col min="10243" max="10243" width="3.109375" customWidth="1"/>
    <col min="10244" max="10244" width="1.5546875" customWidth="1"/>
    <col min="10245" max="10245" width="3.33203125" customWidth="1"/>
    <col min="10247" max="10247" width="6.88671875" customWidth="1"/>
    <col min="10248" max="10248" width="1.5546875" customWidth="1"/>
    <col min="10249" max="10249" width="4.44140625" customWidth="1"/>
    <col min="10250" max="10250" width="5" customWidth="1"/>
    <col min="10251" max="10251" width="7.33203125" customWidth="1"/>
    <col min="10484" max="10484" width="11.33203125" customWidth="1"/>
    <col min="10485" max="10485" width="2.33203125" customWidth="1"/>
    <col min="10486" max="10489" width="1.33203125" customWidth="1"/>
    <col min="10490" max="10490" width="0.88671875" customWidth="1"/>
    <col min="10491" max="10491" width="15.44140625" customWidth="1"/>
    <col min="10492" max="10492" width="0.88671875" customWidth="1"/>
    <col min="10493" max="10493" width="12.5546875" customWidth="1"/>
    <col min="10494" max="10494" width="4.44140625" customWidth="1"/>
    <col min="10495" max="10495" width="2.109375" customWidth="1"/>
    <col min="10496" max="10496" width="0.33203125" customWidth="1"/>
    <col min="10497" max="10497" width="0.5546875" customWidth="1"/>
    <col min="10498" max="10498" width="6.44140625" customWidth="1"/>
    <col min="10499" max="10499" width="3.109375" customWidth="1"/>
    <col min="10500" max="10500" width="1.5546875" customWidth="1"/>
    <col min="10501" max="10501" width="3.33203125" customWidth="1"/>
    <col min="10503" max="10503" width="6.88671875" customWidth="1"/>
    <col min="10504" max="10504" width="1.5546875" customWidth="1"/>
    <col min="10505" max="10505" width="4.44140625" customWidth="1"/>
    <col min="10506" max="10506" width="5" customWidth="1"/>
    <col min="10507" max="10507" width="7.33203125" customWidth="1"/>
    <col min="10740" max="10740" width="11.33203125" customWidth="1"/>
    <col min="10741" max="10741" width="2.33203125" customWidth="1"/>
    <col min="10742" max="10745" width="1.33203125" customWidth="1"/>
    <col min="10746" max="10746" width="0.88671875" customWidth="1"/>
    <col min="10747" max="10747" width="15.44140625" customWidth="1"/>
    <col min="10748" max="10748" width="0.88671875" customWidth="1"/>
    <col min="10749" max="10749" width="12.5546875" customWidth="1"/>
    <col min="10750" max="10750" width="4.44140625" customWidth="1"/>
    <col min="10751" max="10751" width="2.109375" customWidth="1"/>
    <col min="10752" max="10752" width="0.33203125" customWidth="1"/>
    <col min="10753" max="10753" width="0.5546875" customWidth="1"/>
    <col min="10754" max="10754" width="6.44140625" customWidth="1"/>
    <col min="10755" max="10755" width="3.109375" customWidth="1"/>
    <col min="10756" max="10756" width="1.5546875" customWidth="1"/>
    <col min="10757" max="10757" width="3.33203125" customWidth="1"/>
    <col min="10759" max="10759" width="6.88671875" customWidth="1"/>
    <col min="10760" max="10760" width="1.5546875" customWidth="1"/>
    <col min="10761" max="10761" width="4.44140625" customWidth="1"/>
    <col min="10762" max="10762" width="5" customWidth="1"/>
    <col min="10763" max="10763" width="7.33203125" customWidth="1"/>
    <col min="10996" max="10996" width="11.33203125" customWidth="1"/>
    <col min="10997" max="10997" width="2.33203125" customWidth="1"/>
    <col min="10998" max="11001" width="1.33203125" customWidth="1"/>
    <col min="11002" max="11002" width="0.88671875" customWidth="1"/>
    <col min="11003" max="11003" width="15.44140625" customWidth="1"/>
    <col min="11004" max="11004" width="0.88671875" customWidth="1"/>
    <col min="11005" max="11005" width="12.5546875" customWidth="1"/>
    <col min="11006" max="11006" width="4.44140625" customWidth="1"/>
    <col min="11007" max="11007" width="2.109375" customWidth="1"/>
    <col min="11008" max="11008" width="0.33203125" customWidth="1"/>
    <col min="11009" max="11009" width="0.5546875" customWidth="1"/>
    <col min="11010" max="11010" width="6.44140625" customWidth="1"/>
    <col min="11011" max="11011" width="3.109375" customWidth="1"/>
    <col min="11012" max="11012" width="1.5546875" customWidth="1"/>
    <col min="11013" max="11013" width="3.33203125" customWidth="1"/>
    <col min="11015" max="11015" width="6.88671875" customWidth="1"/>
    <col min="11016" max="11016" width="1.5546875" customWidth="1"/>
    <col min="11017" max="11017" width="4.44140625" customWidth="1"/>
    <col min="11018" max="11018" width="5" customWidth="1"/>
    <col min="11019" max="11019" width="7.33203125" customWidth="1"/>
    <col min="11252" max="11252" width="11.33203125" customWidth="1"/>
    <col min="11253" max="11253" width="2.33203125" customWidth="1"/>
    <col min="11254" max="11257" width="1.33203125" customWidth="1"/>
    <col min="11258" max="11258" width="0.88671875" customWidth="1"/>
    <col min="11259" max="11259" width="15.44140625" customWidth="1"/>
    <col min="11260" max="11260" width="0.88671875" customWidth="1"/>
    <col min="11261" max="11261" width="12.5546875" customWidth="1"/>
    <col min="11262" max="11262" width="4.44140625" customWidth="1"/>
    <col min="11263" max="11263" width="2.109375" customWidth="1"/>
    <col min="11264" max="11264" width="0.33203125" customWidth="1"/>
    <col min="11265" max="11265" width="0.5546875" customWidth="1"/>
    <col min="11266" max="11266" width="6.44140625" customWidth="1"/>
    <col min="11267" max="11267" width="3.109375" customWidth="1"/>
    <col min="11268" max="11268" width="1.5546875" customWidth="1"/>
    <col min="11269" max="11269" width="3.33203125" customWidth="1"/>
    <col min="11271" max="11271" width="6.88671875" customWidth="1"/>
    <col min="11272" max="11272" width="1.5546875" customWidth="1"/>
    <col min="11273" max="11273" width="4.44140625" customWidth="1"/>
    <col min="11274" max="11274" width="5" customWidth="1"/>
    <col min="11275" max="11275" width="7.33203125" customWidth="1"/>
    <col min="11508" max="11508" width="11.33203125" customWidth="1"/>
    <col min="11509" max="11509" width="2.33203125" customWidth="1"/>
    <col min="11510" max="11513" width="1.33203125" customWidth="1"/>
    <col min="11514" max="11514" width="0.88671875" customWidth="1"/>
    <col min="11515" max="11515" width="15.44140625" customWidth="1"/>
    <col min="11516" max="11516" width="0.88671875" customWidth="1"/>
    <col min="11517" max="11517" width="12.5546875" customWidth="1"/>
    <col min="11518" max="11518" width="4.44140625" customWidth="1"/>
    <col min="11519" max="11519" width="2.109375" customWidth="1"/>
    <col min="11520" max="11520" width="0.33203125" customWidth="1"/>
    <col min="11521" max="11521" width="0.5546875" customWidth="1"/>
    <col min="11522" max="11522" width="6.44140625" customWidth="1"/>
    <col min="11523" max="11523" width="3.109375" customWidth="1"/>
    <col min="11524" max="11524" width="1.5546875" customWidth="1"/>
    <col min="11525" max="11525" width="3.33203125" customWidth="1"/>
    <col min="11527" max="11527" width="6.88671875" customWidth="1"/>
    <col min="11528" max="11528" width="1.5546875" customWidth="1"/>
    <col min="11529" max="11529" width="4.44140625" customWidth="1"/>
    <col min="11530" max="11530" width="5" customWidth="1"/>
    <col min="11531" max="11531" width="7.33203125" customWidth="1"/>
    <col min="11764" max="11764" width="11.33203125" customWidth="1"/>
    <col min="11765" max="11765" width="2.33203125" customWidth="1"/>
    <col min="11766" max="11769" width="1.33203125" customWidth="1"/>
    <col min="11770" max="11770" width="0.88671875" customWidth="1"/>
    <col min="11771" max="11771" width="15.44140625" customWidth="1"/>
    <col min="11772" max="11772" width="0.88671875" customWidth="1"/>
    <col min="11773" max="11773" width="12.5546875" customWidth="1"/>
    <col min="11774" max="11774" width="4.44140625" customWidth="1"/>
    <col min="11775" max="11775" width="2.109375" customWidth="1"/>
    <col min="11776" max="11776" width="0.33203125" customWidth="1"/>
    <col min="11777" max="11777" width="0.5546875" customWidth="1"/>
    <col min="11778" max="11778" width="6.44140625" customWidth="1"/>
    <col min="11779" max="11779" width="3.109375" customWidth="1"/>
    <col min="11780" max="11780" width="1.5546875" customWidth="1"/>
    <col min="11781" max="11781" width="3.33203125" customWidth="1"/>
    <col min="11783" max="11783" width="6.88671875" customWidth="1"/>
    <col min="11784" max="11784" width="1.5546875" customWidth="1"/>
    <col min="11785" max="11785" width="4.44140625" customWidth="1"/>
    <col min="11786" max="11786" width="5" customWidth="1"/>
    <col min="11787" max="11787" width="7.33203125" customWidth="1"/>
    <col min="12020" max="12020" width="11.33203125" customWidth="1"/>
    <col min="12021" max="12021" width="2.33203125" customWidth="1"/>
    <col min="12022" max="12025" width="1.33203125" customWidth="1"/>
    <col min="12026" max="12026" width="0.88671875" customWidth="1"/>
    <col min="12027" max="12027" width="15.44140625" customWidth="1"/>
    <col min="12028" max="12028" width="0.88671875" customWidth="1"/>
    <col min="12029" max="12029" width="12.5546875" customWidth="1"/>
    <col min="12030" max="12030" width="4.44140625" customWidth="1"/>
    <col min="12031" max="12031" width="2.109375" customWidth="1"/>
    <col min="12032" max="12032" width="0.33203125" customWidth="1"/>
    <col min="12033" max="12033" width="0.5546875" customWidth="1"/>
    <col min="12034" max="12034" width="6.44140625" customWidth="1"/>
    <col min="12035" max="12035" width="3.109375" customWidth="1"/>
    <col min="12036" max="12036" width="1.5546875" customWidth="1"/>
    <col min="12037" max="12037" width="3.33203125" customWidth="1"/>
    <col min="12039" max="12039" width="6.88671875" customWidth="1"/>
    <col min="12040" max="12040" width="1.5546875" customWidth="1"/>
    <col min="12041" max="12041" width="4.44140625" customWidth="1"/>
    <col min="12042" max="12042" width="5" customWidth="1"/>
    <col min="12043" max="12043" width="7.33203125" customWidth="1"/>
    <col min="12276" max="12276" width="11.33203125" customWidth="1"/>
    <col min="12277" max="12277" width="2.33203125" customWidth="1"/>
    <col min="12278" max="12281" width="1.33203125" customWidth="1"/>
    <col min="12282" max="12282" width="0.88671875" customWidth="1"/>
    <col min="12283" max="12283" width="15.44140625" customWidth="1"/>
    <col min="12284" max="12284" width="0.88671875" customWidth="1"/>
    <col min="12285" max="12285" width="12.5546875" customWidth="1"/>
    <col min="12286" max="12286" width="4.44140625" customWidth="1"/>
    <col min="12287" max="12287" width="2.109375" customWidth="1"/>
    <col min="12288" max="12288" width="0.33203125" customWidth="1"/>
    <col min="12289" max="12289" width="0.5546875" customWidth="1"/>
    <col min="12290" max="12290" width="6.44140625" customWidth="1"/>
    <col min="12291" max="12291" width="3.109375" customWidth="1"/>
    <col min="12292" max="12292" width="1.5546875" customWidth="1"/>
    <col min="12293" max="12293" width="3.33203125" customWidth="1"/>
    <col min="12295" max="12295" width="6.88671875" customWidth="1"/>
    <col min="12296" max="12296" width="1.5546875" customWidth="1"/>
    <col min="12297" max="12297" width="4.44140625" customWidth="1"/>
    <col min="12298" max="12298" width="5" customWidth="1"/>
    <col min="12299" max="12299" width="7.33203125" customWidth="1"/>
    <col min="12532" max="12532" width="11.33203125" customWidth="1"/>
    <col min="12533" max="12533" width="2.33203125" customWidth="1"/>
    <col min="12534" max="12537" width="1.33203125" customWidth="1"/>
    <col min="12538" max="12538" width="0.88671875" customWidth="1"/>
    <col min="12539" max="12539" width="15.44140625" customWidth="1"/>
    <col min="12540" max="12540" width="0.88671875" customWidth="1"/>
    <col min="12541" max="12541" width="12.5546875" customWidth="1"/>
    <col min="12542" max="12542" width="4.44140625" customWidth="1"/>
    <col min="12543" max="12543" width="2.109375" customWidth="1"/>
    <col min="12544" max="12544" width="0.33203125" customWidth="1"/>
    <col min="12545" max="12545" width="0.5546875" customWidth="1"/>
    <col min="12546" max="12546" width="6.44140625" customWidth="1"/>
    <col min="12547" max="12547" width="3.109375" customWidth="1"/>
    <col min="12548" max="12548" width="1.5546875" customWidth="1"/>
    <col min="12549" max="12549" width="3.33203125" customWidth="1"/>
    <col min="12551" max="12551" width="6.88671875" customWidth="1"/>
    <col min="12552" max="12552" width="1.5546875" customWidth="1"/>
    <col min="12553" max="12553" width="4.44140625" customWidth="1"/>
    <col min="12554" max="12554" width="5" customWidth="1"/>
    <col min="12555" max="12555" width="7.33203125" customWidth="1"/>
    <col min="12788" max="12788" width="11.33203125" customWidth="1"/>
    <col min="12789" max="12789" width="2.33203125" customWidth="1"/>
    <col min="12790" max="12793" width="1.33203125" customWidth="1"/>
    <col min="12794" max="12794" width="0.88671875" customWidth="1"/>
    <col min="12795" max="12795" width="15.44140625" customWidth="1"/>
    <col min="12796" max="12796" width="0.88671875" customWidth="1"/>
    <col min="12797" max="12797" width="12.5546875" customWidth="1"/>
    <col min="12798" max="12798" width="4.44140625" customWidth="1"/>
    <col min="12799" max="12799" width="2.109375" customWidth="1"/>
    <col min="12800" max="12800" width="0.33203125" customWidth="1"/>
    <col min="12801" max="12801" width="0.5546875" customWidth="1"/>
    <col min="12802" max="12802" width="6.44140625" customWidth="1"/>
    <col min="12803" max="12803" width="3.109375" customWidth="1"/>
    <col min="12804" max="12804" width="1.5546875" customWidth="1"/>
    <col min="12805" max="12805" width="3.33203125" customWidth="1"/>
    <col min="12807" max="12807" width="6.88671875" customWidth="1"/>
    <col min="12808" max="12808" width="1.5546875" customWidth="1"/>
    <col min="12809" max="12809" width="4.44140625" customWidth="1"/>
    <col min="12810" max="12810" width="5" customWidth="1"/>
    <col min="12811" max="12811" width="7.33203125" customWidth="1"/>
    <col min="13044" max="13044" width="11.33203125" customWidth="1"/>
    <col min="13045" max="13045" width="2.33203125" customWidth="1"/>
    <col min="13046" max="13049" width="1.33203125" customWidth="1"/>
    <col min="13050" max="13050" width="0.88671875" customWidth="1"/>
    <col min="13051" max="13051" width="15.44140625" customWidth="1"/>
    <col min="13052" max="13052" width="0.88671875" customWidth="1"/>
    <col min="13053" max="13053" width="12.5546875" customWidth="1"/>
    <col min="13054" max="13054" width="4.44140625" customWidth="1"/>
    <col min="13055" max="13055" width="2.109375" customWidth="1"/>
    <col min="13056" max="13056" width="0.33203125" customWidth="1"/>
    <col min="13057" max="13057" width="0.5546875" customWidth="1"/>
    <col min="13058" max="13058" width="6.44140625" customWidth="1"/>
    <col min="13059" max="13059" width="3.109375" customWidth="1"/>
    <col min="13060" max="13060" width="1.5546875" customWidth="1"/>
    <col min="13061" max="13061" width="3.33203125" customWidth="1"/>
    <col min="13063" max="13063" width="6.88671875" customWidth="1"/>
    <col min="13064" max="13064" width="1.5546875" customWidth="1"/>
    <col min="13065" max="13065" width="4.44140625" customWidth="1"/>
    <col min="13066" max="13066" width="5" customWidth="1"/>
    <col min="13067" max="13067" width="7.33203125" customWidth="1"/>
    <col min="13300" max="13300" width="11.33203125" customWidth="1"/>
    <col min="13301" max="13301" width="2.33203125" customWidth="1"/>
    <col min="13302" max="13305" width="1.33203125" customWidth="1"/>
    <col min="13306" max="13306" width="0.88671875" customWidth="1"/>
    <col min="13307" max="13307" width="15.44140625" customWidth="1"/>
    <col min="13308" max="13308" width="0.88671875" customWidth="1"/>
    <col min="13309" max="13309" width="12.5546875" customWidth="1"/>
    <col min="13310" max="13310" width="4.44140625" customWidth="1"/>
    <col min="13311" max="13311" width="2.109375" customWidth="1"/>
    <col min="13312" max="13312" width="0.33203125" customWidth="1"/>
    <col min="13313" max="13313" width="0.5546875" customWidth="1"/>
    <col min="13314" max="13314" width="6.44140625" customWidth="1"/>
    <col min="13315" max="13315" width="3.109375" customWidth="1"/>
    <col min="13316" max="13316" width="1.5546875" customWidth="1"/>
    <col min="13317" max="13317" width="3.33203125" customWidth="1"/>
    <col min="13319" max="13319" width="6.88671875" customWidth="1"/>
    <col min="13320" max="13320" width="1.5546875" customWidth="1"/>
    <col min="13321" max="13321" width="4.44140625" customWidth="1"/>
    <col min="13322" max="13322" width="5" customWidth="1"/>
    <col min="13323" max="13323" width="7.33203125" customWidth="1"/>
    <col min="13556" max="13556" width="11.33203125" customWidth="1"/>
    <col min="13557" max="13557" width="2.33203125" customWidth="1"/>
    <col min="13558" max="13561" width="1.33203125" customWidth="1"/>
    <col min="13562" max="13562" width="0.88671875" customWidth="1"/>
    <col min="13563" max="13563" width="15.44140625" customWidth="1"/>
    <col min="13564" max="13564" width="0.88671875" customWidth="1"/>
    <col min="13565" max="13565" width="12.5546875" customWidth="1"/>
    <col min="13566" max="13566" width="4.44140625" customWidth="1"/>
    <col min="13567" max="13567" width="2.109375" customWidth="1"/>
    <col min="13568" max="13568" width="0.33203125" customWidth="1"/>
    <col min="13569" max="13569" width="0.5546875" customWidth="1"/>
    <col min="13570" max="13570" width="6.44140625" customWidth="1"/>
    <col min="13571" max="13571" width="3.109375" customWidth="1"/>
    <col min="13572" max="13572" width="1.5546875" customWidth="1"/>
    <col min="13573" max="13573" width="3.33203125" customWidth="1"/>
    <col min="13575" max="13575" width="6.88671875" customWidth="1"/>
    <col min="13576" max="13576" width="1.5546875" customWidth="1"/>
    <col min="13577" max="13577" width="4.44140625" customWidth="1"/>
    <col min="13578" max="13578" width="5" customWidth="1"/>
    <col min="13579" max="13579" width="7.33203125" customWidth="1"/>
    <col min="13812" max="13812" width="11.33203125" customWidth="1"/>
    <col min="13813" max="13813" width="2.33203125" customWidth="1"/>
    <col min="13814" max="13817" width="1.33203125" customWidth="1"/>
    <col min="13818" max="13818" width="0.88671875" customWidth="1"/>
    <col min="13819" max="13819" width="15.44140625" customWidth="1"/>
    <col min="13820" max="13820" width="0.88671875" customWidth="1"/>
    <col min="13821" max="13821" width="12.5546875" customWidth="1"/>
    <col min="13822" max="13822" width="4.44140625" customWidth="1"/>
    <col min="13823" max="13823" width="2.109375" customWidth="1"/>
    <col min="13824" max="13824" width="0.33203125" customWidth="1"/>
    <col min="13825" max="13825" width="0.5546875" customWidth="1"/>
    <col min="13826" max="13826" width="6.44140625" customWidth="1"/>
    <col min="13827" max="13827" width="3.109375" customWidth="1"/>
    <col min="13828" max="13828" width="1.5546875" customWidth="1"/>
    <col min="13829" max="13829" width="3.33203125" customWidth="1"/>
    <col min="13831" max="13831" width="6.88671875" customWidth="1"/>
    <col min="13832" max="13832" width="1.5546875" customWidth="1"/>
    <col min="13833" max="13833" width="4.44140625" customWidth="1"/>
    <col min="13834" max="13834" width="5" customWidth="1"/>
    <col min="13835" max="13835" width="7.33203125" customWidth="1"/>
    <col min="14068" max="14068" width="11.33203125" customWidth="1"/>
    <col min="14069" max="14069" width="2.33203125" customWidth="1"/>
    <col min="14070" max="14073" width="1.33203125" customWidth="1"/>
    <col min="14074" max="14074" width="0.88671875" customWidth="1"/>
    <col min="14075" max="14075" width="15.44140625" customWidth="1"/>
    <col min="14076" max="14076" width="0.88671875" customWidth="1"/>
    <col min="14077" max="14077" width="12.5546875" customWidth="1"/>
    <col min="14078" max="14078" width="4.44140625" customWidth="1"/>
    <col min="14079" max="14079" width="2.109375" customWidth="1"/>
    <col min="14080" max="14080" width="0.33203125" customWidth="1"/>
    <col min="14081" max="14081" width="0.5546875" customWidth="1"/>
    <col min="14082" max="14082" width="6.44140625" customWidth="1"/>
    <col min="14083" max="14083" width="3.109375" customWidth="1"/>
    <col min="14084" max="14084" width="1.5546875" customWidth="1"/>
    <col min="14085" max="14085" width="3.33203125" customWidth="1"/>
    <col min="14087" max="14087" width="6.88671875" customWidth="1"/>
    <col min="14088" max="14088" width="1.5546875" customWidth="1"/>
    <col min="14089" max="14089" width="4.44140625" customWidth="1"/>
    <col min="14090" max="14090" width="5" customWidth="1"/>
    <col min="14091" max="14091" width="7.33203125" customWidth="1"/>
    <col min="14324" max="14324" width="11.33203125" customWidth="1"/>
    <col min="14325" max="14325" width="2.33203125" customWidth="1"/>
    <col min="14326" max="14329" width="1.33203125" customWidth="1"/>
    <col min="14330" max="14330" width="0.88671875" customWidth="1"/>
    <col min="14331" max="14331" width="15.44140625" customWidth="1"/>
    <col min="14332" max="14332" width="0.88671875" customWidth="1"/>
    <col min="14333" max="14333" width="12.5546875" customWidth="1"/>
    <col min="14334" max="14334" width="4.44140625" customWidth="1"/>
    <col min="14335" max="14335" width="2.109375" customWidth="1"/>
    <col min="14336" max="14336" width="0.33203125" customWidth="1"/>
    <col min="14337" max="14337" width="0.5546875" customWidth="1"/>
    <col min="14338" max="14338" width="6.44140625" customWidth="1"/>
    <col min="14339" max="14339" width="3.109375" customWidth="1"/>
    <col min="14340" max="14340" width="1.5546875" customWidth="1"/>
    <col min="14341" max="14341" width="3.33203125" customWidth="1"/>
    <col min="14343" max="14343" width="6.88671875" customWidth="1"/>
    <col min="14344" max="14344" width="1.5546875" customWidth="1"/>
    <col min="14345" max="14345" width="4.44140625" customWidth="1"/>
    <col min="14346" max="14346" width="5" customWidth="1"/>
    <col min="14347" max="14347" width="7.33203125" customWidth="1"/>
    <col min="14580" max="14580" width="11.33203125" customWidth="1"/>
    <col min="14581" max="14581" width="2.33203125" customWidth="1"/>
    <col min="14582" max="14585" width="1.33203125" customWidth="1"/>
    <col min="14586" max="14586" width="0.88671875" customWidth="1"/>
    <col min="14587" max="14587" width="15.44140625" customWidth="1"/>
    <col min="14588" max="14588" width="0.88671875" customWidth="1"/>
    <col min="14589" max="14589" width="12.5546875" customWidth="1"/>
    <col min="14590" max="14590" width="4.44140625" customWidth="1"/>
    <col min="14591" max="14591" width="2.109375" customWidth="1"/>
    <col min="14592" max="14592" width="0.33203125" customWidth="1"/>
    <col min="14593" max="14593" width="0.5546875" customWidth="1"/>
    <col min="14594" max="14594" width="6.44140625" customWidth="1"/>
    <col min="14595" max="14595" width="3.109375" customWidth="1"/>
    <col min="14596" max="14596" width="1.5546875" customWidth="1"/>
    <col min="14597" max="14597" width="3.33203125" customWidth="1"/>
    <col min="14599" max="14599" width="6.88671875" customWidth="1"/>
    <col min="14600" max="14600" width="1.5546875" customWidth="1"/>
    <col min="14601" max="14601" width="4.44140625" customWidth="1"/>
    <col min="14602" max="14602" width="5" customWidth="1"/>
    <col min="14603" max="14603" width="7.33203125" customWidth="1"/>
    <col min="14836" max="14836" width="11.33203125" customWidth="1"/>
    <col min="14837" max="14837" width="2.33203125" customWidth="1"/>
    <col min="14838" max="14841" width="1.33203125" customWidth="1"/>
    <col min="14842" max="14842" width="0.88671875" customWidth="1"/>
    <col min="14843" max="14843" width="15.44140625" customWidth="1"/>
    <col min="14844" max="14844" width="0.88671875" customWidth="1"/>
    <col min="14845" max="14845" width="12.5546875" customWidth="1"/>
    <col min="14846" max="14846" width="4.44140625" customWidth="1"/>
    <col min="14847" max="14847" width="2.109375" customWidth="1"/>
    <col min="14848" max="14848" width="0.33203125" customWidth="1"/>
    <col min="14849" max="14849" width="0.5546875" customWidth="1"/>
    <col min="14850" max="14850" width="6.44140625" customWidth="1"/>
    <col min="14851" max="14851" width="3.109375" customWidth="1"/>
    <col min="14852" max="14852" width="1.5546875" customWidth="1"/>
    <col min="14853" max="14853" width="3.33203125" customWidth="1"/>
    <col min="14855" max="14855" width="6.88671875" customWidth="1"/>
    <col min="14856" max="14856" width="1.5546875" customWidth="1"/>
    <col min="14857" max="14857" width="4.44140625" customWidth="1"/>
    <col min="14858" max="14858" width="5" customWidth="1"/>
    <col min="14859" max="14859" width="7.33203125" customWidth="1"/>
    <col min="15092" max="15092" width="11.33203125" customWidth="1"/>
    <col min="15093" max="15093" width="2.33203125" customWidth="1"/>
    <col min="15094" max="15097" width="1.33203125" customWidth="1"/>
    <col min="15098" max="15098" width="0.88671875" customWidth="1"/>
    <col min="15099" max="15099" width="15.44140625" customWidth="1"/>
    <col min="15100" max="15100" width="0.88671875" customWidth="1"/>
    <col min="15101" max="15101" width="12.5546875" customWidth="1"/>
    <col min="15102" max="15102" width="4.44140625" customWidth="1"/>
    <col min="15103" max="15103" width="2.109375" customWidth="1"/>
    <col min="15104" max="15104" width="0.33203125" customWidth="1"/>
    <col min="15105" max="15105" width="0.5546875" customWidth="1"/>
    <col min="15106" max="15106" width="6.44140625" customWidth="1"/>
    <col min="15107" max="15107" width="3.109375" customWidth="1"/>
    <col min="15108" max="15108" width="1.5546875" customWidth="1"/>
    <col min="15109" max="15109" width="3.33203125" customWidth="1"/>
    <col min="15111" max="15111" width="6.88671875" customWidth="1"/>
    <col min="15112" max="15112" width="1.5546875" customWidth="1"/>
    <col min="15113" max="15113" width="4.44140625" customWidth="1"/>
    <col min="15114" max="15114" width="5" customWidth="1"/>
    <col min="15115" max="15115" width="7.33203125" customWidth="1"/>
    <col min="15348" max="15348" width="11.33203125" customWidth="1"/>
    <col min="15349" max="15349" width="2.33203125" customWidth="1"/>
    <col min="15350" max="15353" width="1.33203125" customWidth="1"/>
    <col min="15354" max="15354" width="0.88671875" customWidth="1"/>
    <col min="15355" max="15355" width="15.44140625" customWidth="1"/>
    <col min="15356" max="15356" width="0.88671875" customWidth="1"/>
    <col min="15357" max="15357" width="12.5546875" customWidth="1"/>
    <col min="15358" max="15358" width="4.44140625" customWidth="1"/>
    <col min="15359" max="15359" width="2.109375" customWidth="1"/>
    <col min="15360" max="15360" width="0.33203125" customWidth="1"/>
    <col min="15361" max="15361" width="0.5546875" customWidth="1"/>
    <col min="15362" max="15362" width="6.44140625" customWidth="1"/>
    <col min="15363" max="15363" width="3.109375" customWidth="1"/>
    <col min="15364" max="15364" width="1.5546875" customWidth="1"/>
    <col min="15365" max="15365" width="3.33203125" customWidth="1"/>
    <col min="15367" max="15367" width="6.88671875" customWidth="1"/>
    <col min="15368" max="15368" width="1.5546875" customWidth="1"/>
    <col min="15369" max="15369" width="4.44140625" customWidth="1"/>
    <col min="15370" max="15370" width="5" customWidth="1"/>
    <col min="15371" max="15371" width="7.33203125" customWidth="1"/>
    <col min="15604" max="15604" width="11.33203125" customWidth="1"/>
    <col min="15605" max="15605" width="2.33203125" customWidth="1"/>
    <col min="15606" max="15609" width="1.33203125" customWidth="1"/>
    <col min="15610" max="15610" width="0.88671875" customWidth="1"/>
    <col min="15611" max="15611" width="15.44140625" customWidth="1"/>
    <col min="15612" max="15612" width="0.88671875" customWidth="1"/>
    <col min="15613" max="15613" width="12.5546875" customWidth="1"/>
    <col min="15614" max="15614" width="4.44140625" customWidth="1"/>
    <col min="15615" max="15615" width="2.109375" customWidth="1"/>
    <col min="15616" max="15616" width="0.33203125" customWidth="1"/>
    <col min="15617" max="15617" width="0.5546875" customWidth="1"/>
    <col min="15618" max="15618" width="6.44140625" customWidth="1"/>
    <col min="15619" max="15619" width="3.109375" customWidth="1"/>
    <col min="15620" max="15620" width="1.5546875" customWidth="1"/>
    <col min="15621" max="15621" width="3.33203125" customWidth="1"/>
    <col min="15623" max="15623" width="6.88671875" customWidth="1"/>
    <col min="15624" max="15624" width="1.5546875" customWidth="1"/>
    <col min="15625" max="15625" width="4.44140625" customWidth="1"/>
    <col min="15626" max="15626" width="5" customWidth="1"/>
    <col min="15627" max="15627" width="7.33203125" customWidth="1"/>
    <col min="15860" max="15860" width="11.33203125" customWidth="1"/>
    <col min="15861" max="15861" width="2.33203125" customWidth="1"/>
    <col min="15862" max="15865" width="1.33203125" customWidth="1"/>
    <col min="15866" max="15866" width="0.88671875" customWidth="1"/>
    <col min="15867" max="15867" width="15.44140625" customWidth="1"/>
    <col min="15868" max="15868" width="0.88671875" customWidth="1"/>
    <col min="15869" max="15869" width="12.5546875" customWidth="1"/>
    <col min="15870" max="15870" width="4.44140625" customWidth="1"/>
    <col min="15871" max="15871" width="2.109375" customWidth="1"/>
    <col min="15872" max="15872" width="0.33203125" customWidth="1"/>
    <col min="15873" max="15873" width="0.5546875" customWidth="1"/>
    <col min="15874" max="15874" width="6.44140625" customWidth="1"/>
    <col min="15875" max="15875" width="3.109375" customWidth="1"/>
    <col min="15876" max="15876" width="1.5546875" customWidth="1"/>
    <col min="15877" max="15877" width="3.33203125" customWidth="1"/>
    <col min="15879" max="15879" width="6.88671875" customWidth="1"/>
    <col min="15880" max="15880" width="1.5546875" customWidth="1"/>
    <col min="15881" max="15881" width="4.44140625" customWidth="1"/>
    <col min="15882" max="15882" width="5" customWidth="1"/>
    <col min="15883" max="15883" width="7.33203125" customWidth="1"/>
    <col min="16116" max="16116" width="11.33203125" customWidth="1"/>
    <col min="16117" max="16117" width="2.33203125" customWidth="1"/>
    <col min="16118" max="16121" width="1.33203125" customWidth="1"/>
    <col min="16122" max="16122" width="0.88671875" customWidth="1"/>
    <col min="16123" max="16123" width="15.44140625" customWidth="1"/>
    <col min="16124" max="16124" width="0.88671875" customWidth="1"/>
    <col min="16125" max="16125" width="12.5546875" customWidth="1"/>
    <col min="16126" max="16126" width="4.44140625" customWidth="1"/>
    <col min="16127" max="16127" width="2.109375" customWidth="1"/>
    <col min="16128" max="16128" width="0.33203125" customWidth="1"/>
    <col min="16129" max="16129" width="0.5546875" customWidth="1"/>
    <col min="16130" max="16130" width="6.44140625" customWidth="1"/>
    <col min="16131" max="16131" width="3.109375" customWidth="1"/>
    <col min="16132" max="16132" width="1.5546875" customWidth="1"/>
    <col min="16133" max="16133" width="3.33203125" customWidth="1"/>
    <col min="16135" max="16135" width="6.88671875" customWidth="1"/>
    <col min="16136" max="16136" width="1.5546875" customWidth="1"/>
    <col min="16137" max="16137" width="4.44140625" customWidth="1"/>
    <col min="16138" max="16138" width="5" customWidth="1"/>
    <col min="16139" max="16139" width="7.33203125" customWidth="1"/>
  </cols>
  <sheetData>
    <row r="1" spans="1:11" x14ac:dyDescent="0.3">
      <c r="A1" s="34" t="s">
        <v>342</v>
      </c>
      <c r="B1" s="35" t="s">
        <v>343</v>
      </c>
      <c r="C1" s="36"/>
      <c r="D1" s="36"/>
      <c r="E1" s="36"/>
      <c r="F1" s="36"/>
      <c r="G1" s="36"/>
      <c r="H1" s="42" t="s">
        <v>344</v>
      </c>
      <c r="I1" s="42" t="s">
        <v>345</v>
      </c>
      <c r="J1" s="42" t="s">
        <v>346</v>
      </c>
      <c r="K1" s="42" t="s">
        <v>347</v>
      </c>
    </row>
    <row r="3" spans="1:11" x14ac:dyDescent="0.3">
      <c r="A3" s="37" t="s">
        <v>348</v>
      </c>
      <c r="B3" s="38"/>
      <c r="C3" s="38"/>
      <c r="D3" s="38"/>
      <c r="E3" s="38"/>
      <c r="F3" s="38"/>
      <c r="G3" s="38"/>
      <c r="H3" s="31"/>
      <c r="I3" s="31"/>
      <c r="J3" s="31"/>
      <c r="K3" s="31"/>
    </row>
    <row r="4" spans="1:11" x14ac:dyDescent="0.3">
      <c r="A4" s="39" t="s">
        <v>24</v>
      </c>
      <c r="B4" s="40" t="s">
        <v>349</v>
      </c>
      <c r="C4" s="41"/>
      <c r="D4" s="41"/>
      <c r="E4" s="41"/>
      <c r="F4" s="41"/>
      <c r="G4" s="41"/>
      <c r="H4" s="28">
        <v>54504870.18</v>
      </c>
      <c r="I4" s="28">
        <v>18961626.120000001</v>
      </c>
      <c r="J4" s="28">
        <v>17814451.489999998</v>
      </c>
      <c r="K4" s="28">
        <v>55652044.810000002</v>
      </c>
    </row>
    <row r="5" spans="1:11" x14ac:dyDescent="0.3">
      <c r="A5" s="39" t="s">
        <v>350</v>
      </c>
      <c r="B5" s="15" t="s">
        <v>351</v>
      </c>
      <c r="C5" s="40" t="s">
        <v>352</v>
      </c>
      <c r="D5" s="41"/>
      <c r="E5" s="41"/>
      <c r="F5" s="41"/>
      <c r="G5" s="41"/>
      <c r="H5" s="28">
        <v>40754017.57</v>
      </c>
      <c r="I5" s="28">
        <v>17873964.579999998</v>
      </c>
      <c r="J5" s="28">
        <v>17336959.030000001</v>
      </c>
      <c r="K5" s="28">
        <v>41291023.119999997</v>
      </c>
    </row>
    <row r="6" spans="1:11" x14ac:dyDescent="0.3">
      <c r="A6" s="39" t="s">
        <v>353</v>
      </c>
      <c r="B6" s="16" t="s">
        <v>351</v>
      </c>
      <c r="C6" s="17"/>
      <c r="D6" s="40" t="s">
        <v>354</v>
      </c>
      <c r="E6" s="41"/>
      <c r="F6" s="41"/>
      <c r="G6" s="41"/>
      <c r="H6" s="28">
        <v>40029409.490000002</v>
      </c>
      <c r="I6" s="28">
        <v>16914344.629999999</v>
      </c>
      <c r="J6" s="28">
        <v>16417143.92</v>
      </c>
      <c r="K6" s="28">
        <v>40526610.200000003</v>
      </c>
    </row>
    <row r="7" spans="1:11" x14ac:dyDescent="0.3">
      <c r="A7" s="39" t="s">
        <v>355</v>
      </c>
      <c r="B7" s="16" t="s">
        <v>351</v>
      </c>
      <c r="C7" s="17"/>
      <c r="D7" s="17"/>
      <c r="E7" s="40" t="s">
        <v>354</v>
      </c>
      <c r="F7" s="41"/>
      <c r="G7" s="41"/>
      <c r="H7" s="28">
        <v>40029409.490000002</v>
      </c>
      <c r="I7" s="28">
        <v>16914344.629999999</v>
      </c>
      <c r="J7" s="28">
        <v>16417143.92</v>
      </c>
      <c r="K7" s="28">
        <v>40526610.200000003</v>
      </c>
    </row>
    <row r="8" spans="1:11" x14ac:dyDescent="0.3">
      <c r="A8" s="39" t="s">
        <v>356</v>
      </c>
      <c r="B8" s="16" t="s">
        <v>351</v>
      </c>
      <c r="C8" s="17"/>
      <c r="D8" s="17"/>
      <c r="E8" s="17"/>
      <c r="F8" s="40" t="s">
        <v>357</v>
      </c>
      <c r="G8" s="41"/>
      <c r="H8" s="28">
        <v>5000</v>
      </c>
      <c r="I8" s="28">
        <v>22184.07</v>
      </c>
      <c r="J8" s="28">
        <v>22184.07</v>
      </c>
      <c r="K8" s="28">
        <v>5000</v>
      </c>
    </row>
    <row r="9" spans="1:11" x14ac:dyDescent="0.3">
      <c r="A9" s="18" t="s">
        <v>358</v>
      </c>
      <c r="B9" s="16" t="s">
        <v>351</v>
      </c>
      <c r="C9" s="17"/>
      <c r="D9" s="17"/>
      <c r="E9" s="17"/>
      <c r="F9" s="17"/>
      <c r="G9" s="19" t="s">
        <v>359</v>
      </c>
      <c r="H9" s="42">
        <v>5000</v>
      </c>
      <c r="I9" s="42">
        <v>22184.07</v>
      </c>
      <c r="J9" s="42">
        <v>22184.07</v>
      </c>
      <c r="K9" s="42">
        <v>5000</v>
      </c>
    </row>
    <row r="10" spans="1:11" x14ac:dyDescent="0.3">
      <c r="A10" s="22" t="s">
        <v>351</v>
      </c>
      <c r="B10" s="16" t="s">
        <v>351</v>
      </c>
      <c r="C10" s="17"/>
      <c r="D10" s="17"/>
      <c r="E10" s="17"/>
      <c r="F10" s="17"/>
      <c r="G10" s="23" t="s">
        <v>351</v>
      </c>
      <c r="H10" s="31"/>
      <c r="I10" s="31"/>
      <c r="J10" s="31"/>
      <c r="K10" s="31"/>
    </row>
    <row r="11" spans="1:11" x14ac:dyDescent="0.3">
      <c r="A11" s="39" t="s">
        <v>360</v>
      </c>
      <c r="B11" s="16" t="s">
        <v>351</v>
      </c>
      <c r="C11" s="17"/>
      <c r="D11" s="17"/>
      <c r="E11" s="17"/>
      <c r="F11" s="40" t="s">
        <v>361</v>
      </c>
      <c r="G11" s="41"/>
      <c r="H11" s="28">
        <v>61185.06</v>
      </c>
      <c r="I11" s="28">
        <v>11394836.800000001</v>
      </c>
      <c r="J11" s="28">
        <v>11398986.85</v>
      </c>
      <c r="K11" s="28">
        <v>57035.01</v>
      </c>
    </row>
    <row r="12" spans="1:11" x14ac:dyDescent="0.3">
      <c r="A12" s="18" t="s">
        <v>362</v>
      </c>
      <c r="B12" s="16" t="s">
        <v>351</v>
      </c>
      <c r="C12" s="17"/>
      <c r="D12" s="17"/>
      <c r="E12" s="17"/>
      <c r="F12" s="17"/>
      <c r="G12" s="19" t="s">
        <v>363</v>
      </c>
      <c r="H12" s="42">
        <v>60629.55</v>
      </c>
      <c r="I12" s="42">
        <v>11332753.470000001</v>
      </c>
      <c r="J12" s="42">
        <v>11336986.85</v>
      </c>
      <c r="K12" s="42">
        <v>56396.17</v>
      </c>
    </row>
    <row r="13" spans="1:11" x14ac:dyDescent="0.3">
      <c r="A13" s="18" t="s">
        <v>364</v>
      </c>
      <c r="B13" s="16" t="s">
        <v>351</v>
      </c>
      <c r="C13" s="17"/>
      <c r="D13" s="17"/>
      <c r="E13" s="17"/>
      <c r="F13" s="17"/>
      <c r="G13" s="19" t="s">
        <v>365</v>
      </c>
      <c r="H13" s="42">
        <v>349.91</v>
      </c>
      <c r="I13" s="42">
        <v>0</v>
      </c>
      <c r="J13" s="42">
        <v>0</v>
      </c>
      <c r="K13" s="42">
        <v>349.91</v>
      </c>
    </row>
    <row r="14" spans="1:11" x14ac:dyDescent="0.3">
      <c r="A14" s="18" t="s">
        <v>366</v>
      </c>
      <c r="B14" s="16" t="s">
        <v>351</v>
      </c>
      <c r="C14" s="17"/>
      <c r="D14" s="17"/>
      <c r="E14" s="17"/>
      <c r="F14" s="17"/>
      <c r="G14" s="19" t="s">
        <v>367</v>
      </c>
      <c r="H14" s="42">
        <v>205.6</v>
      </c>
      <c r="I14" s="42">
        <v>62083.33</v>
      </c>
      <c r="J14" s="42">
        <v>62000</v>
      </c>
      <c r="K14" s="42">
        <v>288.93</v>
      </c>
    </row>
    <row r="15" spans="1:11" x14ac:dyDescent="0.3">
      <c r="A15" s="22" t="s">
        <v>351</v>
      </c>
      <c r="B15" s="16" t="s">
        <v>351</v>
      </c>
      <c r="C15" s="17"/>
      <c r="D15" s="17"/>
      <c r="E15" s="17"/>
      <c r="F15" s="17"/>
      <c r="G15" s="23" t="s">
        <v>351</v>
      </c>
      <c r="H15" s="31"/>
      <c r="I15" s="31"/>
      <c r="J15" s="31"/>
      <c r="K15" s="31"/>
    </row>
    <row r="16" spans="1:11" x14ac:dyDescent="0.3">
      <c r="A16" s="39" t="s">
        <v>374</v>
      </c>
      <c r="B16" s="16" t="s">
        <v>351</v>
      </c>
      <c r="C16" s="17"/>
      <c r="D16" s="17"/>
      <c r="E16" s="17"/>
      <c r="F16" s="40" t="s">
        <v>375</v>
      </c>
      <c r="G16" s="41"/>
      <c r="H16" s="28">
        <v>39963224.43</v>
      </c>
      <c r="I16" s="28">
        <v>5484081.6600000001</v>
      </c>
      <c r="J16" s="28">
        <v>4982730.9000000004</v>
      </c>
      <c r="K16" s="28">
        <v>40464575.189999998</v>
      </c>
    </row>
    <row r="17" spans="1:11" x14ac:dyDescent="0.3">
      <c r="A17" s="18" t="s">
        <v>376</v>
      </c>
      <c r="B17" s="16" t="s">
        <v>351</v>
      </c>
      <c r="C17" s="17"/>
      <c r="D17" s="17"/>
      <c r="E17" s="17"/>
      <c r="F17" s="17"/>
      <c r="G17" s="19" t="s">
        <v>377</v>
      </c>
      <c r="H17" s="42">
        <v>34044402.159999996</v>
      </c>
      <c r="I17" s="42">
        <v>5353679.05</v>
      </c>
      <c r="J17" s="42">
        <v>4971040.88</v>
      </c>
      <c r="K17" s="42">
        <v>34427040.329999998</v>
      </c>
    </row>
    <row r="18" spans="1:11" x14ac:dyDescent="0.3">
      <c r="A18" s="18" t="s">
        <v>378</v>
      </c>
      <c r="B18" s="16" t="s">
        <v>351</v>
      </c>
      <c r="C18" s="17"/>
      <c r="D18" s="17"/>
      <c r="E18" s="17"/>
      <c r="F18" s="17"/>
      <c r="G18" s="19" t="s">
        <v>379</v>
      </c>
      <c r="H18" s="42">
        <v>4241829.01</v>
      </c>
      <c r="I18" s="42">
        <v>48810.23</v>
      </c>
      <c r="J18" s="42">
        <v>8377.42</v>
      </c>
      <c r="K18" s="42">
        <v>4282261.82</v>
      </c>
    </row>
    <row r="19" spans="1:11" x14ac:dyDescent="0.3">
      <c r="A19" s="18" t="s">
        <v>380</v>
      </c>
      <c r="B19" s="16" t="s">
        <v>351</v>
      </c>
      <c r="C19" s="17"/>
      <c r="D19" s="17"/>
      <c r="E19" s="17"/>
      <c r="F19" s="17"/>
      <c r="G19" s="19" t="s">
        <v>381</v>
      </c>
      <c r="H19" s="42">
        <v>1656226.43</v>
      </c>
      <c r="I19" s="42">
        <v>81340.009999999995</v>
      </c>
      <c r="J19" s="42">
        <v>3312.6</v>
      </c>
      <c r="K19" s="42">
        <v>1734253.84</v>
      </c>
    </row>
    <row r="20" spans="1:11" x14ac:dyDescent="0.3">
      <c r="A20" s="18" t="s">
        <v>382</v>
      </c>
      <c r="B20" s="16" t="s">
        <v>351</v>
      </c>
      <c r="C20" s="17"/>
      <c r="D20" s="17"/>
      <c r="E20" s="17"/>
      <c r="F20" s="17"/>
      <c r="G20" s="19" t="s">
        <v>383</v>
      </c>
      <c r="H20" s="42">
        <v>20766.830000000002</v>
      </c>
      <c r="I20" s="42">
        <v>252.37</v>
      </c>
      <c r="J20" s="42">
        <v>0</v>
      </c>
      <c r="K20" s="42">
        <v>21019.200000000001</v>
      </c>
    </row>
    <row r="21" spans="1:11" x14ac:dyDescent="0.3">
      <c r="A21" s="22" t="s">
        <v>351</v>
      </c>
      <c r="B21" s="16" t="s">
        <v>351</v>
      </c>
      <c r="C21" s="17"/>
      <c r="D21" s="17"/>
      <c r="E21" s="17"/>
      <c r="F21" s="17"/>
      <c r="G21" s="23" t="s">
        <v>351</v>
      </c>
      <c r="H21" s="31"/>
      <c r="I21" s="31"/>
      <c r="J21" s="31"/>
      <c r="K21" s="31"/>
    </row>
    <row r="22" spans="1:11" x14ac:dyDescent="0.3">
      <c r="A22" s="39" t="s">
        <v>388</v>
      </c>
      <c r="B22" s="16" t="s">
        <v>351</v>
      </c>
      <c r="C22" s="17"/>
      <c r="D22" s="17"/>
      <c r="E22" s="17"/>
      <c r="F22" s="40" t="s">
        <v>389</v>
      </c>
      <c r="G22" s="41"/>
      <c r="H22" s="28">
        <v>0</v>
      </c>
      <c r="I22" s="28">
        <v>13242.1</v>
      </c>
      <c r="J22" s="28">
        <v>13242.1</v>
      </c>
      <c r="K22" s="28">
        <v>0</v>
      </c>
    </row>
    <row r="23" spans="1:11" x14ac:dyDescent="0.3">
      <c r="A23" s="18" t="s">
        <v>390</v>
      </c>
      <c r="B23" s="16" t="s">
        <v>351</v>
      </c>
      <c r="C23" s="17"/>
      <c r="D23" s="17"/>
      <c r="E23" s="17"/>
      <c r="F23" s="17"/>
      <c r="G23" s="19" t="s">
        <v>391</v>
      </c>
      <c r="H23" s="42">
        <v>0</v>
      </c>
      <c r="I23" s="42">
        <v>13242.1</v>
      </c>
      <c r="J23" s="42">
        <v>13242.1</v>
      </c>
      <c r="K23" s="42">
        <v>0</v>
      </c>
    </row>
    <row r="24" spans="1:11" x14ac:dyDescent="0.3">
      <c r="A24" s="22" t="s">
        <v>351</v>
      </c>
      <c r="B24" s="16" t="s">
        <v>351</v>
      </c>
      <c r="C24" s="17"/>
      <c r="D24" s="17"/>
      <c r="E24" s="17"/>
      <c r="F24" s="17"/>
      <c r="G24" s="23" t="s">
        <v>351</v>
      </c>
      <c r="H24" s="31"/>
      <c r="I24" s="31"/>
      <c r="J24" s="31"/>
      <c r="K24" s="31"/>
    </row>
    <row r="25" spans="1:11" x14ac:dyDescent="0.3">
      <c r="A25" s="39" t="s">
        <v>392</v>
      </c>
      <c r="B25" s="16" t="s">
        <v>351</v>
      </c>
      <c r="C25" s="17"/>
      <c r="D25" s="40" t="s">
        <v>393</v>
      </c>
      <c r="E25" s="41"/>
      <c r="F25" s="41"/>
      <c r="G25" s="41"/>
      <c r="H25" s="28">
        <v>724608.08</v>
      </c>
      <c r="I25" s="28">
        <v>959619.95</v>
      </c>
      <c r="J25" s="28">
        <v>919815.11</v>
      </c>
      <c r="K25" s="28">
        <v>764412.92</v>
      </c>
    </row>
    <row r="26" spans="1:11" x14ac:dyDescent="0.3">
      <c r="A26" s="39" t="s">
        <v>394</v>
      </c>
      <c r="B26" s="16" t="s">
        <v>351</v>
      </c>
      <c r="C26" s="17"/>
      <c r="D26" s="17"/>
      <c r="E26" s="40" t="s">
        <v>395</v>
      </c>
      <c r="F26" s="41"/>
      <c r="G26" s="41"/>
      <c r="H26" s="28">
        <v>38303.65</v>
      </c>
      <c r="I26" s="28">
        <v>420132.42</v>
      </c>
      <c r="J26" s="28">
        <v>362642.84</v>
      </c>
      <c r="K26" s="28">
        <v>95793.23</v>
      </c>
    </row>
    <row r="27" spans="1:11" x14ac:dyDescent="0.3">
      <c r="A27" s="39" t="s">
        <v>396</v>
      </c>
      <c r="B27" s="16" t="s">
        <v>351</v>
      </c>
      <c r="C27" s="17"/>
      <c r="D27" s="17"/>
      <c r="E27" s="17"/>
      <c r="F27" s="40" t="s">
        <v>395</v>
      </c>
      <c r="G27" s="41"/>
      <c r="H27" s="28">
        <v>38303.65</v>
      </c>
      <c r="I27" s="28">
        <v>420132.42</v>
      </c>
      <c r="J27" s="28">
        <v>362642.84</v>
      </c>
      <c r="K27" s="28">
        <v>95793.23</v>
      </c>
    </row>
    <row r="28" spans="1:11" x14ac:dyDescent="0.3">
      <c r="A28" s="18" t="s">
        <v>397</v>
      </c>
      <c r="B28" s="16" t="s">
        <v>351</v>
      </c>
      <c r="C28" s="17"/>
      <c r="D28" s="17"/>
      <c r="E28" s="17"/>
      <c r="F28" s="17"/>
      <c r="G28" s="19" t="s">
        <v>398</v>
      </c>
      <c r="H28" s="42">
        <v>10487.81</v>
      </c>
      <c r="I28" s="42">
        <v>304</v>
      </c>
      <c r="J28" s="42">
        <v>0</v>
      </c>
      <c r="K28" s="42">
        <v>10791.81</v>
      </c>
    </row>
    <row r="29" spans="1:11" x14ac:dyDescent="0.3">
      <c r="A29" s="18" t="s">
        <v>399</v>
      </c>
      <c r="B29" s="16" t="s">
        <v>351</v>
      </c>
      <c r="C29" s="17"/>
      <c r="D29" s="17"/>
      <c r="E29" s="17"/>
      <c r="F29" s="17"/>
      <c r="G29" s="19" t="s">
        <v>400</v>
      </c>
      <c r="H29" s="42">
        <v>23300.53</v>
      </c>
      <c r="I29" s="42">
        <v>117169.31</v>
      </c>
      <c r="J29" s="42">
        <v>68053.66</v>
      </c>
      <c r="K29" s="42">
        <v>72416.179999999993</v>
      </c>
    </row>
    <row r="30" spans="1:11" x14ac:dyDescent="0.3">
      <c r="A30" s="18" t="s">
        <v>401</v>
      </c>
      <c r="B30" s="16" t="s">
        <v>351</v>
      </c>
      <c r="C30" s="17"/>
      <c r="D30" s="17"/>
      <c r="E30" s="17"/>
      <c r="F30" s="17"/>
      <c r="G30" s="19" t="s">
        <v>402</v>
      </c>
      <c r="H30" s="42">
        <v>0</v>
      </c>
      <c r="I30" s="42">
        <v>5778.86</v>
      </c>
      <c r="J30" s="42">
        <v>0</v>
      </c>
      <c r="K30" s="42">
        <v>5778.86</v>
      </c>
    </row>
    <row r="31" spans="1:11" x14ac:dyDescent="0.3">
      <c r="A31" s="18" t="s">
        <v>403</v>
      </c>
      <c r="B31" s="16" t="s">
        <v>351</v>
      </c>
      <c r="C31" s="17"/>
      <c r="D31" s="17"/>
      <c r="E31" s="17"/>
      <c r="F31" s="17"/>
      <c r="G31" s="19" t="s">
        <v>404</v>
      </c>
      <c r="H31" s="42">
        <v>0</v>
      </c>
      <c r="I31" s="42">
        <v>53703.51</v>
      </c>
      <c r="J31" s="42">
        <v>53703.51</v>
      </c>
      <c r="K31" s="42">
        <v>0</v>
      </c>
    </row>
    <row r="32" spans="1:11" x14ac:dyDescent="0.3">
      <c r="A32" s="18" t="s">
        <v>405</v>
      </c>
      <c r="B32" s="16" t="s">
        <v>351</v>
      </c>
      <c r="C32" s="17"/>
      <c r="D32" s="17"/>
      <c r="E32" s="17"/>
      <c r="F32" s="17"/>
      <c r="G32" s="19" t="s">
        <v>406</v>
      </c>
      <c r="H32" s="42">
        <v>4515.3100000000004</v>
      </c>
      <c r="I32" s="42">
        <v>1058</v>
      </c>
      <c r="J32" s="42">
        <v>126.96</v>
      </c>
      <c r="K32" s="42">
        <v>5446.35</v>
      </c>
    </row>
    <row r="33" spans="1:11" x14ac:dyDescent="0.3">
      <c r="A33" s="18" t="s">
        <v>407</v>
      </c>
      <c r="B33" s="16" t="s">
        <v>351</v>
      </c>
      <c r="C33" s="17"/>
      <c r="D33" s="17"/>
      <c r="E33" s="17"/>
      <c r="F33" s="17"/>
      <c r="G33" s="19" t="s">
        <v>408</v>
      </c>
      <c r="H33" s="42">
        <v>0</v>
      </c>
      <c r="I33" s="42">
        <v>240758.71</v>
      </c>
      <c r="J33" s="42">
        <v>240758.71</v>
      </c>
      <c r="K33" s="42">
        <v>0</v>
      </c>
    </row>
    <row r="34" spans="1:11" x14ac:dyDescent="0.3">
      <c r="A34" s="18" t="s">
        <v>409</v>
      </c>
      <c r="B34" s="16" t="s">
        <v>351</v>
      </c>
      <c r="C34" s="17"/>
      <c r="D34" s="17"/>
      <c r="E34" s="17"/>
      <c r="F34" s="17"/>
      <c r="G34" s="19" t="s">
        <v>410</v>
      </c>
      <c r="H34" s="42">
        <v>0</v>
      </c>
      <c r="I34" s="42">
        <v>1360.03</v>
      </c>
      <c r="J34" s="42">
        <v>0</v>
      </c>
      <c r="K34" s="42">
        <v>1360.03</v>
      </c>
    </row>
    <row r="35" spans="1:11" x14ac:dyDescent="0.3">
      <c r="A35" s="22" t="s">
        <v>351</v>
      </c>
      <c r="B35" s="16" t="s">
        <v>351</v>
      </c>
      <c r="C35" s="17"/>
      <c r="D35" s="17"/>
      <c r="E35" s="17"/>
      <c r="F35" s="17"/>
      <c r="G35" s="23" t="s">
        <v>351</v>
      </c>
      <c r="H35" s="31"/>
      <c r="I35" s="31"/>
      <c r="J35" s="31"/>
      <c r="K35" s="31"/>
    </row>
    <row r="36" spans="1:11" x14ac:dyDescent="0.3">
      <c r="A36" s="39" t="s">
        <v>411</v>
      </c>
      <c r="B36" s="16" t="s">
        <v>351</v>
      </c>
      <c r="C36" s="17"/>
      <c r="D36" s="17"/>
      <c r="E36" s="40" t="s">
        <v>412</v>
      </c>
      <c r="F36" s="41"/>
      <c r="G36" s="41"/>
      <c r="H36" s="28">
        <v>686304.43</v>
      </c>
      <c r="I36" s="28">
        <v>539487.53</v>
      </c>
      <c r="J36" s="28">
        <v>557172.27</v>
      </c>
      <c r="K36" s="28">
        <v>668619.68999999994</v>
      </c>
    </row>
    <row r="37" spans="1:11" x14ac:dyDescent="0.3">
      <c r="A37" s="39" t="s">
        <v>413</v>
      </c>
      <c r="B37" s="16" t="s">
        <v>351</v>
      </c>
      <c r="C37" s="17"/>
      <c r="D37" s="17"/>
      <c r="E37" s="17"/>
      <c r="F37" s="40" t="s">
        <v>412</v>
      </c>
      <c r="G37" s="41"/>
      <c r="H37" s="28">
        <v>686304.43</v>
      </c>
      <c r="I37" s="28">
        <v>539487.53</v>
      </c>
      <c r="J37" s="28">
        <v>557172.27</v>
      </c>
      <c r="K37" s="28">
        <v>668619.68999999994</v>
      </c>
    </row>
    <row r="38" spans="1:11" x14ac:dyDescent="0.3">
      <c r="A38" s="18" t="s">
        <v>414</v>
      </c>
      <c r="B38" s="16" t="s">
        <v>351</v>
      </c>
      <c r="C38" s="17"/>
      <c r="D38" s="17"/>
      <c r="E38" s="17"/>
      <c r="F38" s="17"/>
      <c r="G38" s="19" t="s">
        <v>415</v>
      </c>
      <c r="H38" s="42">
        <v>143688.88</v>
      </c>
      <c r="I38" s="42">
        <v>0</v>
      </c>
      <c r="J38" s="42">
        <v>14556.72</v>
      </c>
      <c r="K38" s="42">
        <v>129132.16</v>
      </c>
    </row>
    <row r="39" spans="1:11" x14ac:dyDescent="0.3">
      <c r="A39" s="18" t="s">
        <v>416</v>
      </c>
      <c r="B39" s="16" t="s">
        <v>351</v>
      </c>
      <c r="C39" s="17"/>
      <c r="D39" s="17"/>
      <c r="E39" s="17"/>
      <c r="F39" s="17"/>
      <c r="G39" s="19" t="s">
        <v>417</v>
      </c>
      <c r="H39" s="42">
        <v>542615.55000000005</v>
      </c>
      <c r="I39" s="42">
        <v>539487.53</v>
      </c>
      <c r="J39" s="42">
        <v>542615.55000000005</v>
      </c>
      <c r="K39" s="42">
        <v>539487.53</v>
      </c>
    </row>
    <row r="40" spans="1:11" x14ac:dyDescent="0.3">
      <c r="A40" s="22" t="s">
        <v>351</v>
      </c>
      <c r="B40" s="16" t="s">
        <v>351</v>
      </c>
      <c r="C40" s="17"/>
      <c r="D40" s="17"/>
      <c r="E40" s="17"/>
      <c r="F40" s="17"/>
      <c r="G40" s="23" t="s">
        <v>351</v>
      </c>
      <c r="H40" s="31"/>
      <c r="I40" s="31"/>
      <c r="J40" s="31"/>
      <c r="K40" s="31"/>
    </row>
    <row r="41" spans="1:11" x14ac:dyDescent="0.3">
      <c r="A41" s="39" t="s">
        <v>418</v>
      </c>
      <c r="B41" s="15" t="s">
        <v>351</v>
      </c>
      <c r="C41" s="40" t="s">
        <v>419</v>
      </c>
      <c r="D41" s="41"/>
      <c r="E41" s="41"/>
      <c r="F41" s="41"/>
      <c r="G41" s="41"/>
      <c r="H41" s="28">
        <v>13750852.609999999</v>
      </c>
      <c r="I41" s="28">
        <v>1087661.54</v>
      </c>
      <c r="J41" s="28">
        <v>477492.46</v>
      </c>
      <c r="K41" s="28">
        <v>14361021.689999999</v>
      </c>
    </row>
    <row r="42" spans="1:11" x14ac:dyDescent="0.3">
      <c r="A42" s="39" t="s">
        <v>420</v>
      </c>
      <c r="B42" s="16" t="s">
        <v>351</v>
      </c>
      <c r="C42" s="17"/>
      <c r="D42" s="40" t="s">
        <v>421</v>
      </c>
      <c r="E42" s="41"/>
      <c r="F42" s="41"/>
      <c r="G42" s="41"/>
      <c r="H42" s="28">
        <v>13750852.609999999</v>
      </c>
      <c r="I42" s="28">
        <v>1087661.54</v>
      </c>
      <c r="J42" s="28">
        <v>477492.46</v>
      </c>
      <c r="K42" s="28">
        <v>14361021.689999999</v>
      </c>
    </row>
    <row r="43" spans="1:11" x14ac:dyDescent="0.3">
      <c r="A43" s="39" t="s">
        <v>422</v>
      </c>
      <c r="B43" s="16" t="s">
        <v>351</v>
      </c>
      <c r="C43" s="17"/>
      <c r="D43" s="17"/>
      <c r="E43" s="40" t="s">
        <v>423</v>
      </c>
      <c r="F43" s="41"/>
      <c r="G43" s="41"/>
      <c r="H43" s="28">
        <v>1928225.44</v>
      </c>
      <c r="I43" s="28">
        <v>0</v>
      </c>
      <c r="J43" s="28">
        <v>0</v>
      </c>
      <c r="K43" s="28">
        <v>1928225.44</v>
      </c>
    </row>
    <row r="44" spans="1:11" x14ac:dyDescent="0.3">
      <c r="A44" s="39" t="s">
        <v>424</v>
      </c>
      <c r="B44" s="16" t="s">
        <v>351</v>
      </c>
      <c r="C44" s="17"/>
      <c r="D44" s="17"/>
      <c r="E44" s="17"/>
      <c r="F44" s="40" t="s">
        <v>423</v>
      </c>
      <c r="G44" s="41"/>
      <c r="H44" s="28">
        <v>1928225.44</v>
      </c>
      <c r="I44" s="28">
        <v>0</v>
      </c>
      <c r="J44" s="28">
        <v>0</v>
      </c>
      <c r="K44" s="28">
        <v>1928225.44</v>
      </c>
    </row>
    <row r="45" spans="1:11" x14ac:dyDescent="0.3">
      <c r="A45" s="18" t="s">
        <v>425</v>
      </c>
      <c r="B45" s="16" t="s">
        <v>351</v>
      </c>
      <c r="C45" s="17"/>
      <c r="D45" s="17"/>
      <c r="E45" s="17"/>
      <c r="F45" s="17"/>
      <c r="G45" s="19" t="s">
        <v>426</v>
      </c>
      <c r="H45" s="42">
        <v>179970</v>
      </c>
      <c r="I45" s="42">
        <v>0</v>
      </c>
      <c r="J45" s="42">
        <v>0</v>
      </c>
      <c r="K45" s="42">
        <v>179970</v>
      </c>
    </row>
    <row r="46" spans="1:11" x14ac:dyDescent="0.3">
      <c r="A46" s="18" t="s">
        <v>427</v>
      </c>
      <c r="B46" s="16" t="s">
        <v>351</v>
      </c>
      <c r="C46" s="17"/>
      <c r="D46" s="17"/>
      <c r="E46" s="17"/>
      <c r="F46" s="17"/>
      <c r="G46" s="19" t="s">
        <v>428</v>
      </c>
      <c r="H46" s="42">
        <v>176360.55</v>
      </c>
      <c r="I46" s="42">
        <v>0</v>
      </c>
      <c r="J46" s="42">
        <v>0</v>
      </c>
      <c r="K46" s="42">
        <v>176360.55</v>
      </c>
    </row>
    <row r="47" spans="1:11" x14ac:dyDescent="0.3">
      <c r="A47" s="18" t="s">
        <v>429</v>
      </c>
      <c r="B47" s="16" t="s">
        <v>351</v>
      </c>
      <c r="C47" s="17"/>
      <c r="D47" s="17"/>
      <c r="E47" s="17"/>
      <c r="F47" s="17"/>
      <c r="G47" s="19" t="s">
        <v>430</v>
      </c>
      <c r="H47" s="42">
        <v>75546.350000000006</v>
      </c>
      <c r="I47" s="42">
        <v>0</v>
      </c>
      <c r="J47" s="42">
        <v>0</v>
      </c>
      <c r="K47" s="42">
        <v>75546.350000000006</v>
      </c>
    </row>
    <row r="48" spans="1:11" x14ac:dyDescent="0.3">
      <c r="A48" s="18" t="s">
        <v>431</v>
      </c>
      <c r="B48" s="16" t="s">
        <v>351</v>
      </c>
      <c r="C48" s="17"/>
      <c r="D48" s="17"/>
      <c r="E48" s="17"/>
      <c r="F48" s="17"/>
      <c r="G48" s="19" t="s">
        <v>432</v>
      </c>
      <c r="H48" s="42">
        <v>1375269.54</v>
      </c>
      <c r="I48" s="42">
        <v>0</v>
      </c>
      <c r="J48" s="42">
        <v>0</v>
      </c>
      <c r="K48" s="42">
        <v>1375269.54</v>
      </c>
    </row>
    <row r="49" spans="1:11" x14ac:dyDescent="0.3">
      <c r="A49" s="18" t="s">
        <v>433</v>
      </c>
      <c r="B49" s="16" t="s">
        <v>351</v>
      </c>
      <c r="C49" s="17"/>
      <c r="D49" s="17"/>
      <c r="E49" s="17"/>
      <c r="F49" s="17"/>
      <c r="G49" s="19" t="s">
        <v>434</v>
      </c>
      <c r="H49" s="42">
        <v>121079</v>
      </c>
      <c r="I49" s="42">
        <v>0</v>
      </c>
      <c r="J49" s="42">
        <v>0</v>
      </c>
      <c r="K49" s="42">
        <v>121079</v>
      </c>
    </row>
    <row r="50" spans="1:11" x14ac:dyDescent="0.3">
      <c r="A50" s="22" t="s">
        <v>351</v>
      </c>
      <c r="B50" s="16" t="s">
        <v>351</v>
      </c>
      <c r="C50" s="17"/>
      <c r="D50" s="17"/>
      <c r="E50" s="17"/>
      <c r="F50" s="17"/>
      <c r="G50" s="23" t="s">
        <v>351</v>
      </c>
      <c r="H50" s="31"/>
      <c r="I50" s="31"/>
      <c r="J50" s="31"/>
      <c r="K50" s="31"/>
    </row>
    <row r="51" spans="1:11" x14ac:dyDescent="0.3">
      <c r="A51" s="39" t="s">
        <v>435</v>
      </c>
      <c r="B51" s="16" t="s">
        <v>351</v>
      </c>
      <c r="C51" s="17"/>
      <c r="D51" s="17"/>
      <c r="E51" s="40" t="s">
        <v>436</v>
      </c>
      <c r="F51" s="41"/>
      <c r="G51" s="41"/>
      <c r="H51" s="28">
        <v>-1928225.44</v>
      </c>
      <c r="I51" s="28">
        <v>0</v>
      </c>
      <c r="J51" s="28">
        <v>0</v>
      </c>
      <c r="K51" s="28">
        <v>-1928225.44</v>
      </c>
    </row>
    <row r="52" spans="1:11" x14ac:dyDescent="0.3">
      <c r="A52" s="39" t="s">
        <v>437</v>
      </c>
      <c r="B52" s="16" t="s">
        <v>351</v>
      </c>
      <c r="C52" s="17"/>
      <c r="D52" s="17"/>
      <c r="E52" s="17"/>
      <c r="F52" s="40" t="s">
        <v>436</v>
      </c>
      <c r="G52" s="41"/>
      <c r="H52" s="28">
        <v>-1928225.44</v>
      </c>
      <c r="I52" s="28">
        <v>0</v>
      </c>
      <c r="J52" s="28">
        <v>0</v>
      </c>
      <c r="K52" s="28">
        <v>-1928225.44</v>
      </c>
    </row>
    <row r="53" spans="1:11" x14ac:dyDescent="0.3">
      <c r="A53" s="18" t="s">
        <v>438</v>
      </c>
      <c r="B53" s="16" t="s">
        <v>351</v>
      </c>
      <c r="C53" s="17"/>
      <c r="D53" s="17"/>
      <c r="E53" s="17"/>
      <c r="F53" s="17"/>
      <c r="G53" s="19" t="s">
        <v>439</v>
      </c>
      <c r="H53" s="42">
        <v>-176360.55</v>
      </c>
      <c r="I53" s="42">
        <v>0</v>
      </c>
      <c r="J53" s="42">
        <v>0</v>
      </c>
      <c r="K53" s="42">
        <v>-176360.55</v>
      </c>
    </row>
    <row r="54" spans="1:11" x14ac:dyDescent="0.3">
      <c r="A54" s="18" t="s">
        <v>440</v>
      </c>
      <c r="B54" s="16" t="s">
        <v>351</v>
      </c>
      <c r="C54" s="17"/>
      <c r="D54" s="17"/>
      <c r="E54" s="17"/>
      <c r="F54" s="17"/>
      <c r="G54" s="19" t="s">
        <v>441</v>
      </c>
      <c r="H54" s="42">
        <v>-75546.350000000006</v>
      </c>
      <c r="I54" s="42">
        <v>0</v>
      </c>
      <c r="J54" s="42">
        <v>0</v>
      </c>
      <c r="K54" s="42">
        <v>-75546.350000000006</v>
      </c>
    </row>
    <row r="55" spans="1:11" x14ac:dyDescent="0.3">
      <c r="A55" s="18" t="s">
        <v>442</v>
      </c>
      <c r="B55" s="16" t="s">
        <v>351</v>
      </c>
      <c r="C55" s="17"/>
      <c r="D55" s="17"/>
      <c r="E55" s="17"/>
      <c r="F55" s="17"/>
      <c r="G55" s="19" t="s">
        <v>443</v>
      </c>
      <c r="H55" s="42">
        <v>-1375269.54</v>
      </c>
      <c r="I55" s="42">
        <v>0</v>
      </c>
      <c r="J55" s="42">
        <v>0</v>
      </c>
      <c r="K55" s="42">
        <v>-1375269.54</v>
      </c>
    </row>
    <row r="56" spans="1:11" x14ac:dyDescent="0.3">
      <c r="A56" s="18" t="s">
        <v>444</v>
      </c>
      <c r="B56" s="16" t="s">
        <v>351</v>
      </c>
      <c r="C56" s="17"/>
      <c r="D56" s="17"/>
      <c r="E56" s="17"/>
      <c r="F56" s="17"/>
      <c r="G56" s="19" t="s">
        <v>445</v>
      </c>
      <c r="H56" s="42">
        <v>-179970</v>
      </c>
      <c r="I56" s="42">
        <v>0</v>
      </c>
      <c r="J56" s="42">
        <v>0</v>
      </c>
      <c r="K56" s="42">
        <v>-179970</v>
      </c>
    </row>
    <row r="57" spans="1:11" x14ac:dyDescent="0.3">
      <c r="A57" s="18" t="s">
        <v>446</v>
      </c>
      <c r="B57" s="16" t="s">
        <v>351</v>
      </c>
      <c r="C57" s="17"/>
      <c r="D57" s="17"/>
      <c r="E57" s="17"/>
      <c r="F57" s="17"/>
      <c r="G57" s="19" t="s">
        <v>447</v>
      </c>
      <c r="H57" s="42">
        <v>-121079</v>
      </c>
      <c r="I57" s="42">
        <v>0</v>
      </c>
      <c r="J57" s="42">
        <v>0</v>
      </c>
      <c r="K57" s="42">
        <v>-121079</v>
      </c>
    </row>
    <row r="58" spans="1:11" x14ac:dyDescent="0.3">
      <c r="A58" s="22" t="s">
        <v>351</v>
      </c>
      <c r="B58" s="16" t="s">
        <v>351</v>
      </c>
      <c r="C58" s="17"/>
      <c r="D58" s="17"/>
      <c r="E58" s="17"/>
      <c r="F58" s="17"/>
      <c r="G58" s="23" t="s">
        <v>351</v>
      </c>
      <c r="H58" s="31"/>
      <c r="I58" s="31"/>
      <c r="J58" s="31"/>
      <c r="K58" s="31"/>
    </row>
    <row r="59" spans="1:11" x14ac:dyDescent="0.3">
      <c r="A59" s="39" t="s">
        <v>448</v>
      </c>
      <c r="B59" s="16" t="s">
        <v>351</v>
      </c>
      <c r="C59" s="17"/>
      <c r="D59" s="17"/>
      <c r="E59" s="40" t="s">
        <v>449</v>
      </c>
      <c r="F59" s="41"/>
      <c r="G59" s="41"/>
      <c r="H59" s="28">
        <v>31395435.52</v>
      </c>
      <c r="I59" s="28">
        <v>1087432.9099999999</v>
      </c>
      <c r="J59" s="28">
        <v>255.9</v>
      </c>
      <c r="K59" s="28">
        <v>32482612.530000001</v>
      </c>
    </row>
    <row r="60" spans="1:11" x14ac:dyDescent="0.3">
      <c r="A60" s="39" t="s">
        <v>450</v>
      </c>
      <c r="B60" s="16" t="s">
        <v>351</v>
      </c>
      <c r="C60" s="17"/>
      <c r="D60" s="17"/>
      <c r="E60" s="17"/>
      <c r="F60" s="40" t="s">
        <v>449</v>
      </c>
      <c r="G60" s="41"/>
      <c r="H60" s="28">
        <v>31395435.52</v>
      </c>
      <c r="I60" s="28">
        <v>1087432.9099999999</v>
      </c>
      <c r="J60" s="28">
        <v>255.9</v>
      </c>
      <c r="K60" s="28">
        <v>32482612.530000001</v>
      </c>
    </row>
    <row r="61" spans="1:11" x14ac:dyDescent="0.3">
      <c r="A61" s="18" t="s">
        <v>451</v>
      </c>
      <c r="B61" s="16" t="s">
        <v>351</v>
      </c>
      <c r="C61" s="17"/>
      <c r="D61" s="17"/>
      <c r="E61" s="17"/>
      <c r="F61" s="17"/>
      <c r="G61" s="19" t="s">
        <v>432</v>
      </c>
      <c r="H61" s="42">
        <v>283780.59999999998</v>
      </c>
      <c r="I61" s="42">
        <v>0</v>
      </c>
      <c r="J61" s="42">
        <v>0</v>
      </c>
      <c r="K61" s="42">
        <v>283780.59999999998</v>
      </c>
    </row>
    <row r="62" spans="1:11" x14ac:dyDescent="0.3">
      <c r="A62" s="18" t="s">
        <v>452</v>
      </c>
      <c r="B62" s="16" t="s">
        <v>351</v>
      </c>
      <c r="C62" s="17"/>
      <c r="D62" s="17"/>
      <c r="E62" s="17"/>
      <c r="F62" s="17"/>
      <c r="G62" s="19" t="s">
        <v>453</v>
      </c>
      <c r="H62" s="42">
        <v>178724.35</v>
      </c>
      <c r="I62" s="42">
        <v>0</v>
      </c>
      <c r="J62" s="42">
        <v>0</v>
      </c>
      <c r="K62" s="42">
        <v>178724.35</v>
      </c>
    </row>
    <row r="63" spans="1:11" x14ac:dyDescent="0.3">
      <c r="A63" s="18" t="s">
        <v>454</v>
      </c>
      <c r="B63" s="16" t="s">
        <v>351</v>
      </c>
      <c r="C63" s="17"/>
      <c r="D63" s="17"/>
      <c r="E63" s="17"/>
      <c r="F63" s="17"/>
      <c r="G63" s="19" t="s">
        <v>455</v>
      </c>
      <c r="H63" s="42">
        <v>2371607.81</v>
      </c>
      <c r="I63" s="42">
        <v>0</v>
      </c>
      <c r="J63" s="42">
        <v>0</v>
      </c>
      <c r="K63" s="42">
        <v>2371607.81</v>
      </c>
    </row>
    <row r="64" spans="1:11" x14ac:dyDescent="0.3">
      <c r="A64" s="18" t="s">
        <v>456</v>
      </c>
      <c r="B64" s="16" t="s">
        <v>351</v>
      </c>
      <c r="C64" s="17"/>
      <c r="D64" s="17"/>
      <c r="E64" s="17"/>
      <c r="F64" s="17"/>
      <c r="G64" s="19" t="s">
        <v>430</v>
      </c>
      <c r="H64" s="42">
        <v>2578505.48</v>
      </c>
      <c r="I64" s="42">
        <v>7225.5</v>
      </c>
      <c r="J64" s="42">
        <v>68</v>
      </c>
      <c r="K64" s="42">
        <v>2585662.98</v>
      </c>
    </row>
    <row r="65" spans="1:11" x14ac:dyDescent="0.3">
      <c r="A65" s="18" t="s">
        <v>457</v>
      </c>
      <c r="B65" s="16" t="s">
        <v>351</v>
      </c>
      <c r="C65" s="17"/>
      <c r="D65" s="17"/>
      <c r="E65" s="17"/>
      <c r="F65" s="17"/>
      <c r="G65" s="19" t="s">
        <v>428</v>
      </c>
      <c r="H65" s="42">
        <v>8761957.9000000004</v>
      </c>
      <c r="I65" s="42">
        <v>9483.92</v>
      </c>
      <c r="J65" s="42">
        <v>0</v>
      </c>
      <c r="K65" s="42">
        <v>8771441.8200000003</v>
      </c>
    </row>
    <row r="66" spans="1:11" x14ac:dyDescent="0.3">
      <c r="A66" s="18" t="s">
        <v>458</v>
      </c>
      <c r="B66" s="16" t="s">
        <v>351</v>
      </c>
      <c r="C66" s="17"/>
      <c r="D66" s="17"/>
      <c r="E66" s="17"/>
      <c r="F66" s="17"/>
      <c r="G66" s="19" t="s">
        <v>459</v>
      </c>
      <c r="H66" s="42">
        <v>15081697.869999999</v>
      </c>
      <c r="I66" s="42">
        <v>1063848.49</v>
      </c>
      <c r="J66" s="42">
        <v>0</v>
      </c>
      <c r="K66" s="42">
        <v>16145546.359999999</v>
      </c>
    </row>
    <row r="67" spans="1:11" x14ac:dyDescent="0.3">
      <c r="A67" s="18" t="s">
        <v>460</v>
      </c>
      <c r="B67" s="16" t="s">
        <v>351</v>
      </c>
      <c r="C67" s="17"/>
      <c r="D67" s="17"/>
      <c r="E67" s="17"/>
      <c r="F67" s="17"/>
      <c r="G67" s="19" t="s">
        <v>461</v>
      </c>
      <c r="H67" s="42">
        <v>1685532.73</v>
      </c>
      <c r="I67" s="42">
        <v>6875</v>
      </c>
      <c r="J67" s="42">
        <v>187.9</v>
      </c>
      <c r="K67" s="42">
        <v>1692219.83</v>
      </c>
    </row>
    <row r="68" spans="1:11" x14ac:dyDescent="0.3">
      <c r="A68" s="18" t="s">
        <v>462</v>
      </c>
      <c r="B68" s="16" t="s">
        <v>351</v>
      </c>
      <c r="C68" s="17"/>
      <c r="D68" s="17"/>
      <c r="E68" s="17"/>
      <c r="F68" s="17"/>
      <c r="G68" s="19" t="s">
        <v>463</v>
      </c>
      <c r="H68" s="42">
        <v>104202.72</v>
      </c>
      <c r="I68" s="42">
        <v>0</v>
      </c>
      <c r="J68" s="42">
        <v>0</v>
      </c>
      <c r="K68" s="42">
        <v>104202.72</v>
      </c>
    </row>
    <row r="69" spans="1:11" x14ac:dyDescent="0.3">
      <c r="A69" s="18" t="s">
        <v>464</v>
      </c>
      <c r="B69" s="16" t="s">
        <v>351</v>
      </c>
      <c r="C69" s="17"/>
      <c r="D69" s="17"/>
      <c r="E69" s="17"/>
      <c r="F69" s="17"/>
      <c r="G69" s="19" t="s">
        <v>426</v>
      </c>
      <c r="H69" s="42">
        <v>280360.06</v>
      </c>
      <c r="I69" s="42">
        <v>0</v>
      </c>
      <c r="J69" s="42">
        <v>0</v>
      </c>
      <c r="K69" s="42">
        <v>280360.06</v>
      </c>
    </row>
    <row r="70" spans="1:11" x14ac:dyDescent="0.3">
      <c r="A70" s="18" t="s">
        <v>465</v>
      </c>
      <c r="B70" s="16" t="s">
        <v>351</v>
      </c>
      <c r="C70" s="17"/>
      <c r="D70" s="17"/>
      <c r="E70" s="17"/>
      <c r="F70" s="17"/>
      <c r="G70" s="19" t="s">
        <v>466</v>
      </c>
      <c r="H70" s="42">
        <v>69066</v>
      </c>
      <c r="I70" s="42">
        <v>0</v>
      </c>
      <c r="J70" s="42">
        <v>0</v>
      </c>
      <c r="K70" s="42">
        <v>69066</v>
      </c>
    </row>
    <row r="71" spans="1:11" x14ac:dyDescent="0.3">
      <c r="A71" s="18" t="s">
        <v>469</v>
      </c>
      <c r="B71" s="16" t="s">
        <v>351</v>
      </c>
      <c r="C71" s="17"/>
      <c r="D71" s="17"/>
      <c r="E71" s="17"/>
      <c r="F71" s="17"/>
      <c r="G71" s="19" t="s">
        <v>470</v>
      </c>
      <c r="H71" s="42">
        <v>1988337</v>
      </c>
      <c r="I71" s="42">
        <v>0</v>
      </c>
      <c r="J71" s="42">
        <v>0</v>
      </c>
      <c r="K71" s="42">
        <v>1988337</v>
      </c>
    </row>
    <row r="72" spans="1:11" x14ac:dyDescent="0.3">
      <c r="A72" s="18" t="s">
        <v>471</v>
      </c>
      <c r="B72" s="16" t="s">
        <v>351</v>
      </c>
      <c r="C72" s="17"/>
      <c r="D72" s="17"/>
      <c r="E72" s="17"/>
      <c r="F72" s="17"/>
      <c r="G72" s="19" t="s">
        <v>472</v>
      </c>
      <c r="H72" s="42">
        <v>-1988337</v>
      </c>
      <c r="I72" s="42">
        <v>0</v>
      </c>
      <c r="J72" s="42">
        <v>0</v>
      </c>
      <c r="K72" s="42">
        <v>-1988337</v>
      </c>
    </row>
    <row r="73" spans="1:11" x14ac:dyDescent="0.3">
      <c r="A73" s="22" t="s">
        <v>351</v>
      </c>
      <c r="B73" s="16" t="s">
        <v>351</v>
      </c>
      <c r="C73" s="17"/>
      <c r="D73" s="17"/>
      <c r="E73" s="17"/>
      <c r="F73" s="17"/>
      <c r="G73" s="23" t="s">
        <v>351</v>
      </c>
      <c r="H73" s="31"/>
      <c r="I73" s="31"/>
      <c r="J73" s="31"/>
      <c r="K73" s="31"/>
    </row>
    <row r="74" spans="1:11" x14ac:dyDescent="0.3">
      <c r="A74" s="39" t="s">
        <v>473</v>
      </c>
      <c r="B74" s="16" t="s">
        <v>351</v>
      </c>
      <c r="C74" s="17"/>
      <c r="D74" s="17"/>
      <c r="E74" s="40" t="s">
        <v>474</v>
      </c>
      <c r="F74" s="41"/>
      <c r="G74" s="41"/>
      <c r="H74" s="28">
        <v>-17760680.199999999</v>
      </c>
      <c r="I74" s="28">
        <v>228.63</v>
      </c>
      <c r="J74" s="28">
        <v>475070.34</v>
      </c>
      <c r="K74" s="28">
        <v>-18235521.91</v>
      </c>
    </row>
    <row r="75" spans="1:11" x14ac:dyDescent="0.3">
      <c r="A75" s="39" t="s">
        <v>475</v>
      </c>
      <c r="B75" s="16" t="s">
        <v>351</v>
      </c>
      <c r="C75" s="17"/>
      <c r="D75" s="17"/>
      <c r="E75" s="17"/>
      <c r="F75" s="40" t="s">
        <v>474</v>
      </c>
      <c r="G75" s="41"/>
      <c r="H75" s="28">
        <v>-17760680.199999999</v>
      </c>
      <c r="I75" s="28">
        <v>228.63</v>
      </c>
      <c r="J75" s="28">
        <v>475070.34</v>
      </c>
      <c r="K75" s="28">
        <v>-18235521.91</v>
      </c>
    </row>
    <row r="76" spans="1:11" x14ac:dyDescent="0.3">
      <c r="A76" s="18" t="s">
        <v>476</v>
      </c>
      <c r="B76" s="16" t="s">
        <v>351</v>
      </c>
      <c r="C76" s="17"/>
      <c r="D76" s="17"/>
      <c r="E76" s="17"/>
      <c r="F76" s="17"/>
      <c r="G76" s="19" t="s">
        <v>477</v>
      </c>
      <c r="H76" s="42">
        <v>-2371607.81</v>
      </c>
      <c r="I76" s="42">
        <v>0</v>
      </c>
      <c r="J76" s="42">
        <v>0</v>
      </c>
      <c r="K76" s="42">
        <v>-2371607.81</v>
      </c>
    </row>
    <row r="77" spans="1:11" x14ac:dyDescent="0.3">
      <c r="A77" s="18" t="s">
        <v>478</v>
      </c>
      <c r="B77" s="16" t="s">
        <v>351</v>
      </c>
      <c r="C77" s="17"/>
      <c r="D77" s="17"/>
      <c r="E77" s="17"/>
      <c r="F77" s="17"/>
      <c r="G77" s="19" t="s">
        <v>439</v>
      </c>
      <c r="H77" s="42">
        <v>-3180099.96</v>
      </c>
      <c r="I77" s="42">
        <v>0</v>
      </c>
      <c r="J77" s="42">
        <v>97108.43</v>
      </c>
      <c r="K77" s="42">
        <v>-3277208.39</v>
      </c>
    </row>
    <row r="78" spans="1:11" x14ac:dyDescent="0.3">
      <c r="A78" s="18" t="s">
        <v>479</v>
      </c>
      <c r="B78" s="16" t="s">
        <v>351</v>
      </c>
      <c r="C78" s="17"/>
      <c r="D78" s="17"/>
      <c r="E78" s="17"/>
      <c r="F78" s="17"/>
      <c r="G78" s="19" t="s">
        <v>441</v>
      </c>
      <c r="H78" s="42">
        <v>-1409650.38</v>
      </c>
      <c r="I78" s="42">
        <v>40.729999999999997</v>
      </c>
      <c r="J78" s="42">
        <v>13978.1</v>
      </c>
      <c r="K78" s="42">
        <v>-1423587.75</v>
      </c>
    </row>
    <row r="79" spans="1:11" x14ac:dyDescent="0.3">
      <c r="A79" s="18" t="s">
        <v>480</v>
      </c>
      <c r="B79" s="16" t="s">
        <v>351</v>
      </c>
      <c r="C79" s="17"/>
      <c r="D79" s="17"/>
      <c r="E79" s="17"/>
      <c r="F79" s="17"/>
      <c r="G79" s="19" t="s">
        <v>443</v>
      </c>
      <c r="H79" s="42">
        <v>-283780.59999999998</v>
      </c>
      <c r="I79" s="42">
        <v>0</v>
      </c>
      <c r="J79" s="42">
        <v>0</v>
      </c>
      <c r="K79" s="42">
        <v>-283780.59999999998</v>
      </c>
    </row>
    <row r="80" spans="1:11" x14ac:dyDescent="0.3">
      <c r="A80" s="18" t="s">
        <v>481</v>
      </c>
      <c r="B80" s="16" t="s">
        <v>351</v>
      </c>
      <c r="C80" s="17"/>
      <c r="D80" s="17"/>
      <c r="E80" s="17"/>
      <c r="F80" s="17"/>
      <c r="G80" s="19" t="s">
        <v>482</v>
      </c>
      <c r="H80" s="42">
        <v>-879131.09</v>
      </c>
      <c r="I80" s="42">
        <v>187.9</v>
      </c>
      <c r="J80" s="42">
        <v>14891.03</v>
      </c>
      <c r="K80" s="42">
        <v>-893834.22</v>
      </c>
    </row>
    <row r="81" spans="1:11" x14ac:dyDescent="0.3">
      <c r="A81" s="18" t="s">
        <v>483</v>
      </c>
      <c r="B81" s="16" t="s">
        <v>351</v>
      </c>
      <c r="C81" s="17"/>
      <c r="D81" s="17"/>
      <c r="E81" s="17"/>
      <c r="F81" s="17"/>
      <c r="G81" s="19" t="s">
        <v>484</v>
      </c>
      <c r="H81" s="42">
        <v>-88068.92</v>
      </c>
      <c r="I81" s="42">
        <v>0</v>
      </c>
      <c r="J81" s="42">
        <v>799.35</v>
      </c>
      <c r="K81" s="42">
        <v>-88868.27</v>
      </c>
    </row>
    <row r="82" spans="1:11" x14ac:dyDescent="0.3">
      <c r="A82" s="18" t="s">
        <v>485</v>
      </c>
      <c r="B82" s="16" t="s">
        <v>351</v>
      </c>
      <c r="C82" s="17"/>
      <c r="D82" s="17"/>
      <c r="E82" s="17"/>
      <c r="F82" s="17"/>
      <c r="G82" s="19" t="s">
        <v>486</v>
      </c>
      <c r="H82" s="42">
        <v>-9093797.4199999999</v>
      </c>
      <c r="I82" s="42">
        <v>0</v>
      </c>
      <c r="J82" s="42">
        <v>346361.16</v>
      </c>
      <c r="K82" s="42">
        <v>-9440158.5800000001</v>
      </c>
    </row>
    <row r="83" spans="1:11" x14ac:dyDescent="0.3">
      <c r="A83" s="18" t="s">
        <v>487</v>
      </c>
      <c r="B83" s="16" t="s">
        <v>351</v>
      </c>
      <c r="C83" s="17"/>
      <c r="D83" s="17"/>
      <c r="E83" s="17"/>
      <c r="F83" s="17"/>
      <c r="G83" s="19" t="s">
        <v>488</v>
      </c>
      <c r="H83" s="42">
        <v>-161976.71</v>
      </c>
      <c r="I83" s="42">
        <v>0</v>
      </c>
      <c r="J83" s="42">
        <v>758.54</v>
      </c>
      <c r="K83" s="42">
        <v>-162735.25</v>
      </c>
    </row>
    <row r="84" spans="1:11" x14ac:dyDescent="0.3">
      <c r="A84" s="18" t="s">
        <v>489</v>
      </c>
      <c r="B84" s="16" t="s">
        <v>351</v>
      </c>
      <c r="C84" s="17"/>
      <c r="D84" s="17"/>
      <c r="E84" s="17"/>
      <c r="F84" s="17"/>
      <c r="G84" s="19" t="s">
        <v>445</v>
      </c>
      <c r="H84" s="42">
        <v>-275782.40000000002</v>
      </c>
      <c r="I84" s="42">
        <v>0</v>
      </c>
      <c r="J84" s="42">
        <v>329.88</v>
      </c>
      <c r="K84" s="42">
        <v>-276112.28000000003</v>
      </c>
    </row>
    <row r="85" spans="1:11" x14ac:dyDescent="0.3">
      <c r="A85" s="18" t="s">
        <v>490</v>
      </c>
      <c r="B85" s="16" t="s">
        <v>351</v>
      </c>
      <c r="C85" s="17"/>
      <c r="D85" s="17"/>
      <c r="E85" s="17"/>
      <c r="F85" s="17"/>
      <c r="G85" s="19" t="s">
        <v>491</v>
      </c>
      <c r="H85" s="42">
        <v>-16784.91</v>
      </c>
      <c r="I85" s="42">
        <v>0</v>
      </c>
      <c r="J85" s="42">
        <v>843.85</v>
      </c>
      <c r="K85" s="42">
        <v>-17628.759999999998</v>
      </c>
    </row>
    <row r="86" spans="1:11" x14ac:dyDescent="0.3">
      <c r="A86" s="22" t="s">
        <v>351</v>
      </c>
      <c r="B86" s="16" t="s">
        <v>351</v>
      </c>
      <c r="C86" s="17"/>
      <c r="D86" s="17"/>
      <c r="E86" s="17"/>
      <c r="F86" s="17"/>
      <c r="G86" s="23" t="s">
        <v>351</v>
      </c>
      <c r="H86" s="31"/>
      <c r="I86" s="31"/>
      <c r="J86" s="31"/>
      <c r="K86" s="31"/>
    </row>
    <row r="87" spans="1:11" x14ac:dyDescent="0.3">
      <c r="A87" s="39" t="s">
        <v>492</v>
      </c>
      <c r="B87" s="16" t="s">
        <v>351</v>
      </c>
      <c r="C87" s="17"/>
      <c r="D87" s="17"/>
      <c r="E87" s="40" t="s">
        <v>493</v>
      </c>
      <c r="F87" s="41"/>
      <c r="G87" s="41"/>
      <c r="H87" s="28">
        <v>323066.76</v>
      </c>
      <c r="I87" s="28">
        <v>0</v>
      </c>
      <c r="J87" s="28">
        <v>0</v>
      </c>
      <c r="K87" s="28">
        <v>323066.76</v>
      </c>
    </row>
    <row r="88" spans="1:11" x14ac:dyDescent="0.3">
      <c r="A88" s="39" t="s">
        <v>494</v>
      </c>
      <c r="B88" s="16" t="s">
        <v>351</v>
      </c>
      <c r="C88" s="17"/>
      <c r="D88" s="17"/>
      <c r="E88" s="17"/>
      <c r="F88" s="40" t="s">
        <v>493</v>
      </c>
      <c r="G88" s="41"/>
      <c r="H88" s="28">
        <v>323066.76</v>
      </c>
      <c r="I88" s="28">
        <v>0</v>
      </c>
      <c r="J88" s="28">
        <v>0</v>
      </c>
      <c r="K88" s="28">
        <v>323066.76</v>
      </c>
    </row>
    <row r="89" spans="1:11" x14ac:dyDescent="0.3">
      <c r="A89" s="18" t="s">
        <v>495</v>
      </c>
      <c r="B89" s="16" t="s">
        <v>351</v>
      </c>
      <c r="C89" s="17"/>
      <c r="D89" s="17"/>
      <c r="E89" s="17"/>
      <c r="F89" s="17"/>
      <c r="G89" s="19" t="s">
        <v>496</v>
      </c>
      <c r="H89" s="42">
        <v>323066.76</v>
      </c>
      <c r="I89" s="42">
        <v>0</v>
      </c>
      <c r="J89" s="42">
        <v>0</v>
      </c>
      <c r="K89" s="42">
        <v>323066.76</v>
      </c>
    </row>
    <row r="90" spans="1:11" x14ac:dyDescent="0.3">
      <c r="A90" s="22" t="s">
        <v>351</v>
      </c>
      <c r="B90" s="16" t="s">
        <v>351</v>
      </c>
      <c r="C90" s="17"/>
      <c r="D90" s="17"/>
      <c r="E90" s="17"/>
      <c r="F90" s="17"/>
      <c r="G90" s="23" t="s">
        <v>351</v>
      </c>
      <c r="H90" s="31"/>
      <c r="I90" s="31"/>
      <c r="J90" s="31"/>
      <c r="K90" s="31"/>
    </row>
    <row r="91" spans="1:11" x14ac:dyDescent="0.3">
      <c r="A91" s="39" t="s">
        <v>497</v>
      </c>
      <c r="B91" s="16" t="s">
        <v>351</v>
      </c>
      <c r="C91" s="17"/>
      <c r="D91" s="17"/>
      <c r="E91" s="40" t="s">
        <v>498</v>
      </c>
      <c r="F91" s="41"/>
      <c r="G91" s="41"/>
      <c r="H91" s="28">
        <v>-206969.47</v>
      </c>
      <c r="I91" s="28">
        <v>0</v>
      </c>
      <c r="J91" s="28">
        <v>2166.2199999999998</v>
      </c>
      <c r="K91" s="28">
        <v>-209135.69</v>
      </c>
    </row>
    <row r="92" spans="1:11" x14ac:dyDescent="0.3">
      <c r="A92" s="39" t="s">
        <v>499</v>
      </c>
      <c r="B92" s="16" t="s">
        <v>351</v>
      </c>
      <c r="C92" s="17"/>
      <c r="D92" s="17"/>
      <c r="E92" s="17"/>
      <c r="F92" s="40" t="s">
        <v>500</v>
      </c>
      <c r="G92" s="41"/>
      <c r="H92" s="28">
        <v>-206969.47</v>
      </c>
      <c r="I92" s="28">
        <v>0</v>
      </c>
      <c r="J92" s="28">
        <v>2166.2199999999998</v>
      </c>
      <c r="K92" s="28">
        <v>-209135.69</v>
      </c>
    </row>
    <row r="93" spans="1:11" x14ac:dyDescent="0.3">
      <c r="A93" s="18" t="s">
        <v>501</v>
      </c>
      <c r="B93" s="16" t="s">
        <v>351</v>
      </c>
      <c r="C93" s="17"/>
      <c r="D93" s="17"/>
      <c r="E93" s="17"/>
      <c r="F93" s="17"/>
      <c r="G93" s="19" t="s">
        <v>502</v>
      </c>
      <c r="H93" s="42">
        <v>-206969.47</v>
      </c>
      <c r="I93" s="42">
        <v>0</v>
      </c>
      <c r="J93" s="42">
        <v>2166.2199999999998</v>
      </c>
      <c r="K93" s="42">
        <v>-209135.69</v>
      </c>
    </row>
    <row r="94" spans="1:11" x14ac:dyDescent="0.3">
      <c r="A94" s="39" t="s">
        <v>351</v>
      </c>
      <c r="B94" s="16" t="s">
        <v>351</v>
      </c>
      <c r="C94" s="17"/>
      <c r="D94" s="17"/>
      <c r="E94" s="40" t="s">
        <v>351</v>
      </c>
      <c r="F94" s="41"/>
      <c r="G94" s="41"/>
      <c r="H94" s="31"/>
      <c r="I94" s="31"/>
      <c r="J94" s="31"/>
      <c r="K94" s="31"/>
    </row>
    <row r="95" spans="1:11" x14ac:dyDescent="0.3">
      <c r="A95" s="39" t="s">
        <v>52</v>
      </c>
      <c r="B95" s="40" t="s">
        <v>503</v>
      </c>
      <c r="C95" s="41"/>
      <c r="D95" s="41"/>
      <c r="E95" s="41"/>
      <c r="F95" s="41"/>
      <c r="G95" s="41"/>
      <c r="H95" s="28">
        <v>54504870.18</v>
      </c>
      <c r="I95" s="28">
        <v>15063657.23</v>
      </c>
      <c r="J95" s="28">
        <v>16210831.859999999</v>
      </c>
      <c r="K95" s="28">
        <v>55652044.810000002</v>
      </c>
    </row>
    <row r="96" spans="1:11" x14ac:dyDescent="0.3">
      <c r="A96" s="39" t="s">
        <v>504</v>
      </c>
      <c r="B96" s="15" t="s">
        <v>351</v>
      </c>
      <c r="C96" s="40" t="s">
        <v>505</v>
      </c>
      <c r="D96" s="41"/>
      <c r="E96" s="41"/>
      <c r="F96" s="41"/>
      <c r="G96" s="41"/>
      <c r="H96" s="28">
        <v>40214506.759999998</v>
      </c>
      <c r="I96" s="28">
        <v>15058150.890000001</v>
      </c>
      <c r="J96" s="28">
        <v>15592203.439999999</v>
      </c>
      <c r="K96" s="28">
        <v>40748559.310000002</v>
      </c>
    </row>
    <row r="97" spans="1:11" x14ac:dyDescent="0.3">
      <c r="A97" s="39" t="s">
        <v>506</v>
      </c>
      <c r="B97" s="16" t="s">
        <v>351</v>
      </c>
      <c r="C97" s="17"/>
      <c r="D97" s="40" t="s">
        <v>507</v>
      </c>
      <c r="E97" s="41"/>
      <c r="F97" s="41"/>
      <c r="G97" s="41"/>
      <c r="H97" s="28">
        <v>6368881.5300000003</v>
      </c>
      <c r="I97" s="28">
        <v>9481549.8900000006</v>
      </c>
      <c r="J97" s="28">
        <v>9383870.1099999994</v>
      </c>
      <c r="K97" s="28">
        <v>6271201.75</v>
      </c>
    </row>
    <row r="98" spans="1:11" x14ac:dyDescent="0.3">
      <c r="A98" s="39" t="s">
        <v>508</v>
      </c>
      <c r="B98" s="16" t="s">
        <v>351</v>
      </c>
      <c r="C98" s="17"/>
      <c r="D98" s="17"/>
      <c r="E98" s="40" t="s">
        <v>509</v>
      </c>
      <c r="F98" s="41"/>
      <c r="G98" s="41"/>
      <c r="H98" s="28">
        <v>3312446.51</v>
      </c>
      <c r="I98" s="28">
        <v>5475580.1299999999</v>
      </c>
      <c r="J98" s="28">
        <v>5826672.3899999997</v>
      </c>
      <c r="K98" s="28">
        <v>3663538.77</v>
      </c>
    </row>
    <row r="99" spans="1:11" x14ac:dyDescent="0.3">
      <c r="A99" s="39" t="s">
        <v>510</v>
      </c>
      <c r="B99" s="16" t="s">
        <v>351</v>
      </c>
      <c r="C99" s="17"/>
      <c r="D99" s="17"/>
      <c r="E99" s="17"/>
      <c r="F99" s="40" t="s">
        <v>509</v>
      </c>
      <c r="G99" s="41"/>
      <c r="H99" s="28">
        <v>3312446.51</v>
      </c>
      <c r="I99" s="28">
        <v>5475580.1299999999</v>
      </c>
      <c r="J99" s="28">
        <v>5826672.3899999997</v>
      </c>
      <c r="K99" s="28">
        <v>3663538.77</v>
      </c>
    </row>
    <row r="100" spans="1:11" x14ac:dyDescent="0.3">
      <c r="A100" s="18" t="s">
        <v>511</v>
      </c>
      <c r="B100" s="16" t="s">
        <v>351</v>
      </c>
      <c r="C100" s="17"/>
      <c r="D100" s="17"/>
      <c r="E100" s="17"/>
      <c r="F100" s="17"/>
      <c r="G100" s="19" t="s">
        <v>512</v>
      </c>
      <c r="H100" s="42">
        <v>809.6</v>
      </c>
      <c r="I100" s="42">
        <v>1799977.69</v>
      </c>
      <c r="J100" s="42">
        <v>1799168.09</v>
      </c>
      <c r="K100" s="42">
        <v>0</v>
      </c>
    </row>
    <row r="101" spans="1:11" x14ac:dyDescent="0.3">
      <c r="A101" s="18" t="s">
        <v>513</v>
      </c>
      <c r="B101" s="16" t="s">
        <v>351</v>
      </c>
      <c r="C101" s="17"/>
      <c r="D101" s="17"/>
      <c r="E101" s="17"/>
      <c r="F101" s="17"/>
      <c r="G101" s="19" t="s">
        <v>514</v>
      </c>
      <c r="H101" s="42">
        <v>2782085.43</v>
      </c>
      <c r="I101" s="42">
        <v>2782085.43</v>
      </c>
      <c r="J101" s="42">
        <v>2920895.48</v>
      </c>
      <c r="K101" s="42">
        <v>2920895.48</v>
      </c>
    </row>
    <row r="102" spans="1:11" x14ac:dyDescent="0.3">
      <c r="A102" s="18" t="s">
        <v>515</v>
      </c>
      <c r="B102" s="16" t="s">
        <v>351</v>
      </c>
      <c r="C102" s="17"/>
      <c r="D102" s="17"/>
      <c r="E102" s="17"/>
      <c r="F102" s="17"/>
      <c r="G102" s="19" t="s">
        <v>516</v>
      </c>
      <c r="H102" s="42">
        <v>326775.58</v>
      </c>
      <c r="I102" s="42">
        <v>326775.58</v>
      </c>
      <c r="J102" s="42">
        <v>514187.06</v>
      </c>
      <c r="K102" s="42">
        <v>514187.06</v>
      </c>
    </row>
    <row r="103" spans="1:11" x14ac:dyDescent="0.3">
      <c r="A103" s="18" t="s">
        <v>517</v>
      </c>
      <c r="B103" s="16" t="s">
        <v>351</v>
      </c>
      <c r="C103" s="17"/>
      <c r="D103" s="17"/>
      <c r="E103" s="17"/>
      <c r="F103" s="17"/>
      <c r="G103" s="19" t="s">
        <v>518</v>
      </c>
      <c r="H103" s="42">
        <v>0</v>
      </c>
      <c r="I103" s="42">
        <v>4665.47</v>
      </c>
      <c r="J103" s="42">
        <v>4665.47</v>
      </c>
      <c r="K103" s="42">
        <v>0</v>
      </c>
    </row>
    <row r="104" spans="1:11" x14ac:dyDescent="0.3">
      <c r="A104" s="18" t="s">
        <v>519</v>
      </c>
      <c r="B104" s="16" t="s">
        <v>351</v>
      </c>
      <c r="C104" s="17"/>
      <c r="D104" s="17"/>
      <c r="E104" s="17"/>
      <c r="F104" s="17"/>
      <c r="G104" s="19" t="s">
        <v>520</v>
      </c>
      <c r="H104" s="42">
        <v>0</v>
      </c>
      <c r="I104" s="42">
        <v>16024.07</v>
      </c>
      <c r="J104" s="42">
        <v>16024.07</v>
      </c>
      <c r="K104" s="42">
        <v>0</v>
      </c>
    </row>
    <row r="105" spans="1:11" x14ac:dyDescent="0.3">
      <c r="A105" s="18" t="s">
        <v>521</v>
      </c>
      <c r="B105" s="16" t="s">
        <v>351</v>
      </c>
      <c r="C105" s="17"/>
      <c r="D105" s="17"/>
      <c r="E105" s="17"/>
      <c r="F105" s="17"/>
      <c r="G105" s="19" t="s">
        <v>522</v>
      </c>
      <c r="H105" s="42">
        <v>202775.9</v>
      </c>
      <c r="I105" s="42">
        <v>546051.89</v>
      </c>
      <c r="J105" s="42">
        <v>571732.22</v>
      </c>
      <c r="K105" s="42">
        <v>228456.23</v>
      </c>
    </row>
    <row r="106" spans="1:11" x14ac:dyDescent="0.3">
      <c r="A106" s="22" t="s">
        <v>351</v>
      </c>
      <c r="B106" s="16" t="s">
        <v>351</v>
      </c>
      <c r="C106" s="17"/>
      <c r="D106" s="17"/>
      <c r="E106" s="17"/>
      <c r="F106" s="17"/>
      <c r="G106" s="23" t="s">
        <v>351</v>
      </c>
      <c r="H106" s="31"/>
      <c r="I106" s="31"/>
      <c r="J106" s="31"/>
      <c r="K106" s="31"/>
    </row>
    <row r="107" spans="1:11" x14ac:dyDescent="0.3">
      <c r="A107" s="39" t="s">
        <v>523</v>
      </c>
      <c r="B107" s="16" t="s">
        <v>351</v>
      </c>
      <c r="C107" s="17"/>
      <c r="D107" s="17"/>
      <c r="E107" s="40" t="s">
        <v>524</v>
      </c>
      <c r="F107" s="41"/>
      <c r="G107" s="41"/>
      <c r="H107" s="28">
        <v>747340.23</v>
      </c>
      <c r="I107" s="28">
        <v>752088.26</v>
      </c>
      <c r="J107" s="28">
        <v>775529.09</v>
      </c>
      <c r="K107" s="28">
        <v>770781.06</v>
      </c>
    </row>
    <row r="108" spans="1:11" x14ac:dyDescent="0.3">
      <c r="A108" s="39" t="s">
        <v>525</v>
      </c>
      <c r="B108" s="16" t="s">
        <v>351</v>
      </c>
      <c r="C108" s="17"/>
      <c r="D108" s="17"/>
      <c r="E108" s="17"/>
      <c r="F108" s="40" t="s">
        <v>524</v>
      </c>
      <c r="G108" s="41"/>
      <c r="H108" s="28">
        <v>747340.23</v>
      </c>
      <c r="I108" s="28">
        <v>752088.26</v>
      </c>
      <c r="J108" s="28">
        <v>775529.09</v>
      </c>
      <c r="K108" s="28">
        <v>770781.06</v>
      </c>
    </row>
    <row r="109" spans="1:11" x14ac:dyDescent="0.3">
      <c r="A109" s="18" t="s">
        <v>526</v>
      </c>
      <c r="B109" s="16" t="s">
        <v>351</v>
      </c>
      <c r="C109" s="17"/>
      <c r="D109" s="17"/>
      <c r="E109" s="17"/>
      <c r="F109" s="17"/>
      <c r="G109" s="19" t="s">
        <v>527</v>
      </c>
      <c r="H109" s="42">
        <v>585642.17000000004</v>
      </c>
      <c r="I109" s="42">
        <v>590390.18999999994</v>
      </c>
      <c r="J109" s="42">
        <v>609597.86</v>
      </c>
      <c r="K109" s="42">
        <v>604849.84</v>
      </c>
    </row>
    <row r="110" spans="1:11" x14ac:dyDescent="0.3">
      <c r="A110" s="18" t="s">
        <v>528</v>
      </c>
      <c r="B110" s="16" t="s">
        <v>351</v>
      </c>
      <c r="C110" s="17"/>
      <c r="D110" s="17"/>
      <c r="E110" s="17"/>
      <c r="F110" s="17"/>
      <c r="G110" s="19" t="s">
        <v>529</v>
      </c>
      <c r="H110" s="42">
        <v>132339.75</v>
      </c>
      <c r="I110" s="42">
        <v>132339.75</v>
      </c>
      <c r="J110" s="42">
        <v>136171</v>
      </c>
      <c r="K110" s="42">
        <v>136171</v>
      </c>
    </row>
    <row r="111" spans="1:11" x14ac:dyDescent="0.3">
      <c r="A111" s="18" t="s">
        <v>530</v>
      </c>
      <c r="B111" s="16" t="s">
        <v>351</v>
      </c>
      <c r="C111" s="17"/>
      <c r="D111" s="17"/>
      <c r="E111" s="17"/>
      <c r="F111" s="17"/>
      <c r="G111" s="19" t="s">
        <v>531</v>
      </c>
      <c r="H111" s="42">
        <v>0</v>
      </c>
      <c r="I111" s="42">
        <v>0</v>
      </c>
      <c r="J111" s="42">
        <v>124.36</v>
      </c>
      <c r="K111" s="42">
        <v>124.36</v>
      </c>
    </row>
    <row r="112" spans="1:11" x14ac:dyDescent="0.3">
      <c r="A112" s="18" t="s">
        <v>532</v>
      </c>
      <c r="B112" s="16" t="s">
        <v>351</v>
      </c>
      <c r="C112" s="17"/>
      <c r="D112" s="17"/>
      <c r="E112" s="17"/>
      <c r="F112" s="17"/>
      <c r="G112" s="19" t="s">
        <v>533</v>
      </c>
      <c r="H112" s="42">
        <v>16405.099999999999</v>
      </c>
      <c r="I112" s="42">
        <v>16405.099999999999</v>
      </c>
      <c r="J112" s="42">
        <v>16934.29</v>
      </c>
      <c r="K112" s="42">
        <v>16934.29</v>
      </c>
    </row>
    <row r="113" spans="1:11" x14ac:dyDescent="0.3">
      <c r="A113" s="18" t="s">
        <v>534</v>
      </c>
      <c r="B113" s="16" t="s">
        <v>351</v>
      </c>
      <c r="C113" s="17"/>
      <c r="D113" s="17"/>
      <c r="E113" s="17"/>
      <c r="F113" s="17"/>
      <c r="G113" s="19" t="s">
        <v>535</v>
      </c>
      <c r="H113" s="42">
        <v>12953.21</v>
      </c>
      <c r="I113" s="42">
        <v>12953.22</v>
      </c>
      <c r="J113" s="42">
        <v>12701.58</v>
      </c>
      <c r="K113" s="42">
        <v>12701.57</v>
      </c>
    </row>
    <row r="114" spans="1:11" x14ac:dyDescent="0.3">
      <c r="A114" s="22" t="s">
        <v>351</v>
      </c>
      <c r="B114" s="16" t="s">
        <v>351</v>
      </c>
      <c r="C114" s="17"/>
      <c r="D114" s="17"/>
      <c r="E114" s="17"/>
      <c r="F114" s="17"/>
      <c r="G114" s="23" t="s">
        <v>351</v>
      </c>
      <c r="H114" s="31"/>
      <c r="I114" s="31"/>
      <c r="J114" s="31"/>
      <c r="K114" s="31"/>
    </row>
    <row r="115" spans="1:11" x14ac:dyDescent="0.3">
      <c r="A115" s="39" t="s">
        <v>536</v>
      </c>
      <c r="B115" s="16" t="s">
        <v>351</v>
      </c>
      <c r="C115" s="17"/>
      <c r="D115" s="17"/>
      <c r="E115" s="40" t="s">
        <v>537</v>
      </c>
      <c r="F115" s="41"/>
      <c r="G115" s="41"/>
      <c r="H115" s="28">
        <v>353552.19</v>
      </c>
      <c r="I115" s="28">
        <v>329248.26</v>
      </c>
      <c r="J115" s="28">
        <v>285853.87</v>
      </c>
      <c r="K115" s="28">
        <v>310157.8</v>
      </c>
    </row>
    <row r="116" spans="1:11" x14ac:dyDescent="0.3">
      <c r="A116" s="39" t="s">
        <v>538</v>
      </c>
      <c r="B116" s="16" t="s">
        <v>351</v>
      </c>
      <c r="C116" s="17"/>
      <c r="D116" s="17"/>
      <c r="E116" s="17"/>
      <c r="F116" s="40" t="s">
        <v>537</v>
      </c>
      <c r="G116" s="41"/>
      <c r="H116" s="28">
        <v>353552.19</v>
      </c>
      <c r="I116" s="28">
        <v>329248.26</v>
      </c>
      <c r="J116" s="28">
        <v>285853.87</v>
      </c>
      <c r="K116" s="28">
        <v>310157.8</v>
      </c>
    </row>
    <row r="117" spans="1:11" x14ac:dyDescent="0.3">
      <c r="A117" s="18" t="s">
        <v>539</v>
      </c>
      <c r="B117" s="16" t="s">
        <v>351</v>
      </c>
      <c r="C117" s="17"/>
      <c r="D117" s="17"/>
      <c r="E117" s="17"/>
      <c r="F117" s="17"/>
      <c r="G117" s="19" t="s">
        <v>540</v>
      </c>
      <c r="H117" s="42">
        <v>110428.28</v>
      </c>
      <c r="I117" s="42">
        <v>110747.77</v>
      </c>
      <c r="J117" s="42">
        <v>118321.96</v>
      </c>
      <c r="K117" s="42">
        <v>118002.47</v>
      </c>
    </row>
    <row r="118" spans="1:11" x14ac:dyDescent="0.3">
      <c r="A118" s="18" t="s">
        <v>543</v>
      </c>
      <c r="B118" s="16" t="s">
        <v>351</v>
      </c>
      <c r="C118" s="17"/>
      <c r="D118" s="17"/>
      <c r="E118" s="17"/>
      <c r="F118" s="17"/>
      <c r="G118" s="19" t="s">
        <v>544</v>
      </c>
      <c r="H118" s="42">
        <v>5321.79</v>
      </c>
      <c r="I118" s="42">
        <v>5321.85</v>
      </c>
      <c r="J118" s="42">
        <v>5653.82</v>
      </c>
      <c r="K118" s="42">
        <v>5653.76</v>
      </c>
    </row>
    <row r="119" spans="1:11" x14ac:dyDescent="0.3">
      <c r="A119" s="18" t="s">
        <v>545</v>
      </c>
      <c r="B119" s="16" t="s">
        <v>351</v>
      </c>
      <c r="C119" s="17"/>
      <c r="D119" s="17"/>
      <c r="E119" s="17"/>
      <c r="F119" s="17"/>
      <c r="G119" s="19" t="s">
        <v>546</v>
      </c>
      <c r="H119" s="42">
        <v>49353.79</v>
      </c>
      <c r="I119" s="42">
        <v>24730.31</v>
      </c>
      <c r="J119" s="42">
        <v>25685.49</v>
      </c>
      <c r="K119" s="42">
        <v>50308.97</v>
      </c>
    </row>
    <row r="120" spans="1:11" x14ac:dyDescent="0.3">
      <c r="A120" s="18" t="s">
        <v>547</v>
      </c>
      <c r="B120" s="16" t="s">
        <v>351</v>
      </c>
      <c r="C120" s="17"/>
      <c r="D120" s="17"/>
      <c r="E120" s="17"/>
      <c r="F120" s="17"/>
      <c r="G120" s="19" t="s">
        <v>548</v>
      </c>
      <c r="H120" s="42">
        <v>106700.87</v>
      </c>
      <c r="I120" s="42">
        <v>106700.87</v>
      </c>
      <c r="J120" s="42">
        <v>77228.160000000003</v>
      </c>
      <c r="K120" s="42">
        <v>77228.160000000003</v>
      </c>
    </row>
    <row r="121" spans="1:11" x14ac:dyDescent="0.3">
      <c r="A121" s="18" t="s">
        <v>549</v>
      </c>
      <c r="B121" s="16" t="s">
        <v>351</v>
      </c>
      <c r="C121" s="17"/>
      <c r="D121" s="17"/>
      <c r="E121" s="17"/>
      <c r="F121" s="17"/>
      <c r="G121" s="19" t="s">
        <v>550</v>
      </c>
      <c r="H121" s="42">
        <v>67196.259999999995</v>
      </c>
      <c r="I121" s="42">
        <v>67196.259999999995</v>
      </c>
      <c r="J121" s="42">
        <v>39947.879999999997</v>
      </c>
      <c r="K121" s="42">
        <v>39947.879999999997</v>
      </c>
    </row>
    <row r="122" spans="1:11" x14ac:dyDescent="0.3">
      <c r="A122" s="18" t="s">
        <v>551</v>
      </c>
      <c r="B122" s="16" t="s">
        <v>351</v>
      </c>
      <c r="C122" s="17"/>
      <c r="D122" s="17"/>
      <c r="E122" s="17"/>
      <c r="F122" s="17"/>
      <c r="G122" s="19" t="s">
        <v>552</v>
      </c>
      <c r="H122" s="42">
        <v>1116.6400000000001</v>
      </c>
      <c r="I122" s="42">
        <v>1116.6400000000001</v>
      </c>
      <c r="J122" s="42">
        <v>953.82</v>
      </c>
      <c r="K122" s="42">
        <v>953.82</v>
      </c>
    </row>
    <row r="123" spans="1:11" x14ac:dyDescent="0.3">
      <c r="A123" s="18" t="s">
        <v>553</v>
      </c>
      <c r="B123" s="16" t="s">
        <v>351</v>
      </c>
      <c r="C123" s="17"/>
      <c r="D123" s="17"/>
      <c r="E123" s="17"/>
      <c r="F123" s="17"/>
      <c r="G123" s="19" t="s">
        <v>554</v>
      </c>
      <c r="H123" s="42">
        <v>13434.56</v>
      </c>
      <c r="I123" s="42">
        <v>13434.56</v>
      </c>
      <c r="J123" s="42">
        <v>18062.740000000002</v>
      </c>
      <c r="K123" s="42">
        <v>18062.740000000002</v>
      </c>
    </row>
    <row r="124" spans="1:11" x14ac:dyDescent="0.3">
      <c r="A124" s="22" t="s">
        <v>351</v>
      </c>
      <c r="B124" s="16" t="s">
        <v>351</v>
      </c>
      <c r="C124" s="17"/>
      <c r="D124" s="17"/>
      <c r="E124" s="17"/>
      <c r="F124" s="17"/>
      <c r="G124" s="23" t="s">
        <v>351</v>
      </c>
      <c r="H124" s="31"/>
      <c r="I124" s="31"/>
      <c r="J124" s="31"/>
      <c r="K124" s="31"/>
    </row>
    <row r="125" spans="1:11" x14ac:dyDescent="0.3">
      <c r="A125" s="39" t="s">
        <v>555</v>
      </c>
      <c r="B125" s="16" t="s">
        <v>351</v>
      </c>
      <c r="C125" s="17"/>
      <c r="D125" s="17"/>
      <c r="E125" s="40" t="s">
        <v>556</v>
      </c>
      <c r="F125" s="41"/>
      <c r="G125" s="41"/>
      <c r="H125" s="28">
        <v>1948544.26</v>
      </c>
      <c r="I125" s="28">
        <v>2917634.9</v>
      </c>
      <c r="J125" s="28">
        <v>2495814.7599999998</v>
      </c>
      <c r="K125" s="28">
        <v>1526724.12</v>
      </c>
    </row>
    <row r="126" spans="1:11" x14ac:dyDescent="0.3">
      <c r="A126" s="39" t="s">
        <v>557</v>
      </c>
      <c r="B126" s="16" t="s">
        <v>351</v>
      </c>
      <c r="C126" s="17"/>
      <c r="D126" s="17"/>
      <c r="E126" s="17"/>
      <c r="F126" s="40" t="s">
        <v>556</v>
      </c>
      <c r="G126" s="41"/>
      <c r="H126" s="28">
        <v>1948544.26</v>
      </c>
      <c r="I126" s="28">
        <v>2917634.9</v>
      </c>
      <c r="J126" s="28">
        <v>2495814.7599999998</v>
      </c>
      <c r="K126" s="28">
        <v>1526724.12</v>
      </c>
    </row>
    <row r="127" spans="1:11" x14ac:dyDescent="0.3">
      <c r="A127" s="18" t="s">
        <v>558</v>
      </c>
      <c r="B127" s="16" t="s">
        <v>351</v>
      </c>
      <c r="C127" s="17"/>
      <c r="D127" s="17"/>
      <c r="E127" s="17"/>
      <c r="F127" s="17"/>
      <c r="G127" s="19" t="s">
        <v>559</v>
      </c>
      <c r="H127" s="42">
        <v>1948544.26</v>
      </c>
      <c r="I127" s="42">
        <v>2917634.9</v>
      </c>
      <c r="J127" s="42">
        <v>2495814.7599999998</v>
      </c>
      <c r="K127" s="42">
        <v>1526724.12</v>
      </c>
    </row>
    <row r="128" spans="1:11" x14ac:dyDescent="0.3">
      <c r="A128" s="22" t="s">
        <v>351</v>
      </c>
      <c r="B128" s="16" t="s">
        <v>351</v>
      </c>
      <c r="C128" s="17"/>
      <c r="D128" s="17"/>
      <c r="E128" s="17"/>
      <c r="F128" s="17"/>
      <c r="G128" s="23" t="s">
        <v>351</v>
      </c>
      <c r="H128" s="31"/>
      <c r="I128" s="31"/>
      <c r="J128" s="31"/>
      <c r="K128" s="31"/>
    </row>
    <row r="129" spans="1:11" x14ac:dyDescent="0.3">
      <c r="A129" s="39" t="s">
        <v>560</v>
      </c>
      <c r="B129" s="16" t="s">
        <v>351</v>
      </c>
      <c r="C129" s="17"/>
      <c r="D129" s="17"/>
      <c r="E129" s="40" t="s">
        <v>395</v>
      </c>
      <c r="F129" s="41"/>
      <c r="G129" s="41"/>
      <c r="H129" s="28">
        <v>6998.34</v>
      </c>
      <c r="I129" s="28">
        <v>6998.34</v>
      </c>
      <c r="J129" s="28">
        <v>0</v>
      </c>
      <c r="K129" s="28">
        <v>0</v>
      </c>
    </row>
    <row r="130" spans="1:11" x14ac:dyDescent="0.3">
      <c r="A130" s="39" t="s">
        <v>561</v>
      </c>
      <c r="B130" s="16" t="s">
        <v>351</v>
      </c>
      <c r="C130" s="17"/>
      <c r="D130" s="17"/>
      <c r="E130" s="17"/>
      <c r="F130" s="40" t="s">
        <v>395</v>
      </c>
      <c r="G130" s="41"/>
      <c r="H130" s="28">
        <v>6998.34</v>
      </c>
      <c r="I130" s="28">
        <v>6998.34</v>
      </c>
      <c r="J130" s="28">
        <v>0</v>
      </c>
      <c r="K130" s="28">
        <v>0</v>
      </c>
    </row>
    <row r="131" spans="1:11" x14ac:dyDescent="0.3">
      <c r="A131" s="18" t="s">
        <v>562</v>
      </c>
      <c r="B131" s="16" t="s">
        <v>351</v>
      </c>
      <c r="C131" s="17"/>
      <c r="D131" s="17"/>
      <c r="E131" s="17"/>
      <c r="F131" s="17"/>
      <c r="G131" s="19" t="s">
        <v>408</v>
      </c>
      <c r="H131" s="42">
        <v>6998.34</v>
      </c>
      <c r="I131" s="42">
        <v>6998.34</v>
      </c>
      <c r="J131" s="42">
        <v>0</v>
      </c>
      <c r="K131" s="42">
        <v>0</v>
      </c>
    </row>
    <row r="132" spans="1:11" x14ac:dyDescent="0.3">
      <c r="A132" s="39" t="s">
        <v>351</v>
      </c>
      <c r="B132" s="16" t="s">
        <v>351</v>
      </c>
      <c r="C132" s="17"/>
      <c r="D132" s="17"/>
      <c r="E132" s="40" t="s">
        <v>351</v>
      </c>
      <c r="F132" s="41"/>
      <c r="G132" s="41"/>
      <c r="H132" s="31"/>
      <c r="I132" s="31"/>
      <c r="J132" s="31"/>
      <c r="K132" s="31"/>
    </row>
    <row r="133" spans="1:11" x14ac:dyDescent="0.3">
      <c r="A133" s="39" t="s">
        <v>563</v>
      </c>
      <c r="B133" s="16" t="s">
        <v>351</v>
      </c>
      <c r="C133" s="17"/>
      <c r="D133" s="40" t="s">
        <v>564</v>
      </c>
      <c r="E133" s="41"/>
      <c r="F133" s="41"/>
      <c r="G133" s="41"/>
      <c r="H133" s="28">
        <v>33845625.229999997</v>
      </c>
      <c r="I133" s="28">
        <v>5576601</v>
      </c>
      <c r="J133" s="28">
        <v>6208333.3300000001</v>
      </c>
      <c r="K133" s="28">
        <v>34477357.560000002</v>
      </c>
    </row>
    <row r="134" spans="1:11" x14ac:dyDescent="0.3">
      <c r="A134" s="39" t="s">
        <v>565</v>
      </c>
      <c r="B134" s="16" t="s">
        <v>351</v>
      </c>
      <c r="C134" s="17"/>
      <c r="D134" s="17"/>
      <c r="E134" s="40" t="s">
        <v>564</v>
      </c>
      <c r="F134" s="41"/>
      <c r="G134" s="41"/>
      <c r="H134" s="28">
        <v>33845625.229999997</v>
      </c>
      <c r="I134" s="28">
        <v>5576601</v>
      </c>
      <c r="J134" s="28">
        <v>6208333.3300000001</v>
      </c>
      <c r="K134" s="28">
        <v>34477357.560000002</v>
      </c>
    </row>
    <row r="135" spans="1:11" x14ac:dyDescent="0.3">
      <c r="A135" s="39" t="s">
        <v>566</v>
      </c>
      <c r="B135" s="16" t="s">
        <v>351</v>
      </c>
      <c r="C135" s="17"/>
      <c r="D135" s="17"/>
      <c r="E135" s="17"/>
      <c r="F135" s="40" t="s">
        <v>564</v>
      </c>
      <c r="G135" s="41"/>
      <c r="H135" s="28">
        <v>33845625.229999997</v>
      </c>
      <c r="I135" s="28">
        <v>5576601</v>
      </c>
      <c r="J135" s="28">
        <v>6208333.3300000001</v>
      </c>
      <c r="K135" s="28">
        <v>34477357.560000002</v>
      </c>
    </row>
    <row r="136" spans="1:11" x14ac:dyDescent="0.3">
      <c r="A136" s="18" t="s">
        <v>567</v>
      </c>
      <c r="B136" s="16" t="s">
        <v>351</v>
      </c>
      <c r="C136" s="17"/>
      <c r="D136" s="17"/>
      <c r="E136" s="17"/>
      <c r="F136" s="17"/>
      <c r="G136" s="19" t="s">
        <v>568</v>
      </c>
      <c r="H136" s="42">
        <v>33845625.229999997</v>
      </c>
      <c r="I136" s="42">
        <v>5576601</v>
      </c>
      <c r="J136" s="42">
        <v>6208333.3300000001</v>
      </c>
      <c r="K136" s="42">
        <v>34477357.560000002</v>
      </c>
    </row>
    <row r="137" spans="1:11" x14ac:dyDescent="0.3">
      <c r="A137" s="22" t="s">
        <v>351</v>
      </c>
      <c r="B137" s="16" t="s">
        <v>351</v>
      </c>
      <c r="C137" s="17"/>
      <c r="D137" s="17"/>
      <c r="E137" s="17"/>
      <c r="F137" s="17"/>
      <c r="G137" s="23" t="s">
        <v>351</v>
      </c>
      <c r="H137" s="31"/>
      <c r="I137" s="31"/>
      <c r="J137" s="31"/>
      <c r="K137" s="31"/>
    </row>
    <row r="138" spans="1:11" x14ac:dyDescent="0.3">
      <c r="A138" s="39" t="s">
        <v>569</v>
      </c>
      <c r="B138" s="15" t="s">
        <v>351</v>
      </c>
      <c r="C138" s="40" t="s">
        <v>570</v>
      </c>
      <c r="D138" s="41"/>
      <c r="E138" s="41"/>
      <c r="F138" s="41"/>
      <c r="G138" s="41"/>
      <c r="H138" s="28">
        <v>16278700.42</v>
      </c>
      <c r="I138" s="28">
        <v>5506.34</v>
      </c>
      <c r="J138" s="28">
        <v>618628.42000000004</v>
      </c>
      <c r="K138" s="28">
        <v>16891822.5</v>
      </c>
    </row>
    <row r="139" spans="1:11" x14ac:dyDescent="0.3">
      <c r="A139" s="39" t="s">
        <v>571</v>
      </c>
      <c r="B139" s="16" t="s">
        <v>351</v>
      </c>
      <c r="C139" s="17"/>
      <c r="D139" s="40" t="s">
        <v>572</v>
      </c>
      <c r="E139" s="41"/>
      <c r="F139" s="41"/>
      <c r="G139" s="41"/>
      <c r="H139" s="28">
        <v>16278700.42</v>
      </c>
      <c r="I139" s="28">
        <v>5506.34</v>
      </c>
      <c r="J139" s="28">
        <v>618628.42000000004</v>
      </c>
      <c r="K139" s="28">
        <v>16891822.5</v>
      </c>
    </row>
    <row r="140" spans="1:11" x14ac:dyDescent="0.3">
      <c r="A140" s="39" t="s">
        <v>573</v>
      </c>
      <c r="B140" s="16" t="s">
        <v>351</v>
      </c>
      <c r="C140" s="17"/>
      <c r="D140" s="17"/>
      <c r="E140" s="40" t="s">
        <v>574</v>
      </c>
      <c r="F140" s="41"/>
      <c r="G140" s="41"/>
      <c r="H140" s="28">
        <v>15578157.17</v>
      </c>
      <c r="I140" s="28">
        <v>0</v>
      </c>
      <c r="J140" s="28">
        <v>615675.42000000004</v>
      </c>
      <c r="K140" s="28">
        <v>16193832.59</v>
      </c>
    </row>
    <row r="141" spans="1:11" x14ac:dyDescent="0.3">
      <c r="A141" s="39" t="s">
        <v>575</v>
      </c>
      <c r="B141" s="16" t="s">
        <v>351</v>
      </c>
      <c r="C141" s="17"/>
      <c r="D141" s="17"/>
      <c r="E141" s="17"/>
      <c r="F141" s="40" t="s">
        <v>574</v>
      </c>
      <c r="G141" s="41"/>
      <c r="H141" s="28">
        <v>15578157.17</v>
      </c>
      <c r="I141" s="28">
        <v>0</v>
      </c>
      <c r="J141" s="28">
        <v>615675.42000000004</v>
      </c>
      <c r="K141" s="28">
        <v>16193832.59</v>
      </c>
    </row>
    <row r="142" spans="1:11" x14ac:dyDescent="0.3">
      <c r="A142" s="18" t="s">
        <v>578</v>
      </c>
      <c r="B142" s="16" t="s">
        <v>351</v>
      </c>
      <c r="C142" s="17"/>
      <c r="D142" s="17"/>
      <c r="E142" s="17"/>
      <c r="F142" s="17"/>
      <c r="G142" s="19" t="s">
        <v>579</v>
      </c>
      <c r="H142" s="42">
        <v>15578157.17</v>
      </c>
      <c r="I142" s="42">
        <v>0</v>
      </c>
      <c r="J142" s="42">
        <v>615675.42000000004</v>
      </c>
      <c r="K142" s="42">
        <v>16193832.59</v>
      </c>
    </row>
    <row r="143" spans="1:11" x14ac:dyDescent="0.3">
      <c r="A143" s="22" t="s">
        <v>351</v>
      </c>
      <c r="B143" s="16" t="s">
        <v>351</v>
      </c>
      <c r="C143" s="17"/>
      <c r="D143" s="17"/>
      <c r="E143" s="17"/>
      <c r="F143" s="17"/>
      <c r="G143" s="23" t="s">
        <v>351</v>
      </c>
      <c r="H143" s="31"/>
      <c r="I143" s="31"/>
      <c r="J143" s="31"/>
      <c r="K143" s="31"/>
    </row>
    <row r="144" spans="1:11" x14ac:dyDescent="0.3">
      <c r="A144" s="39" t="s">
        <v>580</v>
      </c>
      <c r="B144" s="16" t="s">
        <v>351</v>
      </c>
      <c r="C144" s="17"/>
      <c r="D144" s="17"/>
      <c r="E144" s="40" t="s">
        <v>581</v>
      </c>
      <c r="F144" s="41"/>
      <c r="G144" s="41"/>
      <c r="H144" s="28">
        <v>161032.44</v>
      </c>
      <c r="I144" s="28">
        <v>5506.34</v>
      </c>
      <c r="J144" s="28">
        <v>0</v>
      </c>
      <c r="K144" s="28">
        <v>155526.1</v>
      </c>
    </row>
    <row r="145" spans="1:12" x14ac:dyDescent="0.3">
      <c r="A145" s="39" t="s">
        <v>582</v>
      </c>
      <c r="B145" s="16" t="s">
        <v>351</v>
      </c>
      <c r="C145" s="17"/>
      <c r="D145" s="17"/>
      <c r="E145" s="17"/>
      <c r="F145" s="40" t="s">
        <v>581</v>
      </c>
      <c r="G145" s="41"/>
      <c r="H145" s="28">
        <v>161032.44</v>
      </c>
      <c r="I145" s="28">
        <v>5506.34</v>
      </c>
      <c r="J145" s="28">
        <v>0</v>
      </c>
      <c r="K145" s="28">
        <v>155526.1</v>
      </c>
    </row>
    <row r="146" spans="1:12" x14ac:dyDescent="0.3">
      <c r="A146" s="18" t="s">
        <v>583</v>
      </c>
      <c r="B146" s="16" t="s">
        <v>351</v>
      </c>
      <c r="C146" s="17"/>
      <c r="D146" s="17"/>
      <c r="E146" s="17"/>
      <c r="F146" s="17"/>
      <c r="G146" s="19" t="s">
        <v>584</v>
      </c>
      <c r="H146" s="42">
        <v>161032.44</v>
      </c>
      <c r="I146" s="42">
        <v>5506.34</v>
      </c>
      <c r="J146" s="42">
        <v>0</v>
      </c>
      <c r="K146" s="42">
        <v>155526.1</v>
      </c>
    </row>
    <row r="147" spans="1:12" x14ac:dyDescent="0.3">
      <c r="A147" s="22" t="s">
        <v>351</v>
      </c>
      <c r="B147" s="16" t="s">
        <v>351</v>
      </c>
      <c r="C147" s="17"/>
      <c r="D147" s="17"/>
      <c r="E147" s="17"/>
      <c r="F147" s="17"/>
      <c r="G147" s="23" t="s">
        <v>351</v>
      </c>
      <c r="H147" s="31"/>
      <c r="I147" s="31"/>
      <c r="J147" s="31"/>
      <c r="K147" s="31"/>
    </row>
    <row r="148" spans="1:12" x14ac:dyDescent="0.3">
      <c r="A148" s="39" t="s">
        <v>585</v>
      </c>
      <c r="B148" s="16" t="s">
        <v>351</v>
      </c>
      <c r="C148" s="17"/>
      <c r="D148" s="17"/>
      <c r="E148" s="40" t="s">
        <v>586</v>
      </c>
      <c r="F148" s="41"/>
      <c r="G148" s="41"/>
      <c r="H148" s="28">
        <v>539510.81000000006</v>
      </c>
      <c r="I148" s="28">
        <v>0</v>
      </c>
      <c r="J148" s="28">
        <v>2953</v>
      </c>
      <c r="K148" s="28">
        <v>542463.81000000006</v>
      </c>
    </row>
    <row r="149" spans="1:12" x14ac:dyDescent="0.3">
      <c r="A149" s="39" t="s">
        <v>587</v>
      </c>
      <c r="B149" s="16" t="s">
        <v>351</v>
      </c>
      <c r="C149" s="17"/>
      <c r="D149" s="17"/>
      <c r="E149" s="17"/>
      <c r="F149" s="40" t="s">
        <v>586</v>
      </c>
      <c r="G149" s="41"/>
      <c r="H149" s="28">
        <v>539510.81000000006</v>
      </c>
      <c r="I149" s="28">
        <v>0</v>
      </c>
      <c r="J149" s="28">
        <v>2953</v>
      </c>
      <c r="K149" s="28">
        <v>542463.81000000006</v>
      </c>
    </row>
    <row r="150" spans="1:12" x14ac:dyDescent="0.3">
      <c r="A150" s="18" t="s">
        <v>588</v>
      </c>
      <c r="B150" s="16" t="s">
        <v>351</v>
      </c>
      <c r="C150" s="17"/>
      <c r="D150" s="17"/>
      <c r="E150" s="17"/>
      <c r="F150" s="17"/>
      <c r="G150" s="19" t="s">
        <v>589</v>
      </c>
      <c r="H150" s="42">
        <v>141860.73000000001</v>
      </c>
      <c r="I150" s="42">
        <v>0</v>
      </c>
      <c r="J150" s="42">
        <v>709.3</v>
      </c>
      <c r="K150" s="42">
        <v>142570.03</v>
      </c>
    </row>
    <row r="151" spans="1:12" x14ac:dyDescent="0.3">
      <c r="A151" s="18" t="s">
        <v>590</v>
      </c>
      <c r="B151" s="16" t="s">
        <v>351</v>
      </c>
      <c r="C151" s="17"/>
      <c r="D151" s="17"/>
      <c r="E151" s="17"/>
      <c r="F151" s="17"/>
      <c r="G151" s="19" t="s">
        <v>591</v>
      </c>
      <c r="H151" s="42">
        <v>397650.08</v>
      </c>
      <c r="I151" s="42">
        <v>0</v>
      </c>
      <c r="J151" s="42">
        <v>2243.6999999999998</v>
      </c>
      <c r="K151" s="42">
        <v>399893.78</v>
      </c>
    </row>
    <row r="152" spans="1:12" x14ac:dyDescent="0.3">
      <c r="A152" s="39" t="s">
        <v>351</v>
      </c>
      <c r="B152" s="16" t="s">
        <v>351</v>
      </c>
      <c r="C152" s="17"/>
      <c r="D152" s="40" t="s">
        <v>351</v>
      </c>
      <c r="E152" s="41"/>
      <c r="F152" s="41"/>
      <c r="G152" s="41"/>
      <c r="H152" s="31"/>
      <c r="I152" s="31"/>
      <c r="J152" s="31"/>
      <c r="K152" s="31"/>
    </row>
    <row r="153" spans="1:12" x14ac:dyDescent="0.3">
      <c r="A153" s="39" t="s">
        <v>592</v>
      </c>
      <c r="B153" s="15" t="s">
        <v>351</v>
      </c>
      <c r="C153" s="40" t="s">
        <v>593</v>
      </c>
      <c r="D153" s="41"/>
      <c r="E153" s="41"/>
      <c r="F153" s="41"/>
      <c r="G153" s="41"/>
      <c r="H153" s="28">
        <v>-1988337</v>
      </c>
      <c r="I153" s="28">
        <v>0</v>
      </c>
      <c r="J153" s="28">
        <v>0</v>
      </c>
      <c r="K153" s="28">
        <v>-1988337</v>
      </c>
    </row>
    <row r="154" spans="1:12" x14ac:dyDescent="0.3">
      <c r="A154" s="39" t="s">
        <v>594</v>
      </c>
      <c r="B154" s="16" t="s">
        <v>351</v>
      </c>
      <c r="C154" s="17"/>
      <c r="D154" s="40" t="s">
        <v>595</v>
      </c>
      <c r="E154" s="41"/>
      <c r="F154" s="41"/>
      <c r="G154" s="41"/>
      <c r="H154" s="28">
        <v>-1988337</v>
      </c>
      <c r="I154" s="28">
        <v>0</v>
      </c>
      <c r="J154" s="28">
        <v>0</v>
      </c>
      <c r="K154" s="28">
        <v>-1988337</v>
      </c>
    </row>
    <row r="155" spans="1:12" x14ac:dyDescent="0.3">
      <c r="A155" s="39" t="s">
        <v>596</v>
      </c>
      <c r="B155" s="16" t="s">
        <v>351</v>
      </c>
      <c r="C155" s="17"/>
      <c r="D155" s="17"/>
      <c r="E155" s="40" t="s">
        <v>597</v>
      </c>
      <c r="F155" s="41"/>
      <c r="G155" s="41"/>
      <c r="H155" s="28">
        <v>-1988337</v>
      </c>
      <c r="I155" s="28">
        <v>0</v>
      </c>
      <c r="J155" s="28">
        <v>0</v>
      </c>
      <c r="K155" s="28">
        <v>-1988337</v>
      </c>
    </row>
    <row r="156" spans="1:12" x14ac:dyDescent="0.3">
      <c r="A156" s="39" t="s">
        <v>598</v>
      </c>
      <c r="B156" s="16" t="s">
        <v>351</v>
      </c>
      <c r="C156" s="17"/>
      <c r="D156" s="17"/>
      <c r="E156" s="17"/>
      <c r="F156" s="40" t="s">
        <v>597</v>
      </c>
      <c r="G156" s="41"/>
      <c r="H156" s="28">
        <v>-1988337</v>
      </c>
      <c r="I156" s="28">
        <v>0</v>
      </c>
      <c r="J156" s="28">
        <v>0</v>
      </c>
      <c r="K156" s="28">
        <v>-1988337</v>
      </c>
    </row>
    <row r="157" spans="1:12" x14ac:dyDescent="0.3">
      <c r="A157" s="18" t="s">
        <v>599</v>
      </c>
      <c r="B157" s="16" t="s">
        <v>351</v>
      </c>
      <c r="C157" s="17"/>
      <c r="D157" s="17"/>
      <c r="E157" s="17"/>
      <c r="F157" s="17"/>
      <c r="G157" s="19" t="s">
        <v>600</v>
      </c>
      <c r="H157" s="42">
        <v>-1988337</v>
      </c>
      <c r="I157" s="42">
        <v>0</v>
      </c>
      <c r="J157" s="42">
        <v>0</v>
      </c>
      <c r="K157" s="42">
        <v>-1988337</v>
      </c>
    </row>
    <row r="158" spans="1:12" x14ac:dyDescent="0.3">
      <c r="A158" s="22" t="s">
        <v>351</v>
      </c>
      <c r="B158" s="16" t="s">
        <v>351</v>
      </c>
      <c r="C158" s="17"/>
      <c r="D158" s="17"/>
      <c r="E158" s="17"/>
      <c r="F158" s="17"/>
      <c r="G158" s="23" t="s">
        <v>351</v>
      </c>
      <c r="H158" s="31"/>
      <c r="I158" s="31"/>
      <c r="J158" s="31"/>
      <c r="K158" s="31"/>
    </row>
    <row r="159" spans="1:12" x14ac:dyDescent="0.3">
      <c r="A159" s="39" t="s">
        <v>56</v>
      </c>
      <c r="B159" s="40" t="s">
        <v>601</v>
      </c>
      <c r="C159" s="41"/>
      <c r="D159" s="41"/>
      <c r="E159" s="41"/>
      <c r="F159" s="41"/>
      <c r="G159" s="41"/>
      <c r="H159" s="28">
        <v>9880314.2200000007</v>
      </c>
      <c r="I159" s="28">
        <v>8690199.5700000003</v>
      </c>
      <c r="J159" s="28">
        <v>3225264.87</v>
      </c>
      <c r="K159" s="28">
        <v>15345248.92</v>
      </c>
      <c r="L159" s="44">
        <f>I159-J159</f>
        <v>5464934.7000000002</v>
      </c>
    </row>
    <row r="160" spans="1:12" x14ac:dyDescent="0.3">
      <c r="A160" s="39" t="s">
        <v>602</v>
      </c>
      <c r="B160" s="15" t="s">
        <v>351</v>
      </c>
      <c r="C160" s="40" t="s">
        <v>603</v>
      </c>
      <c r="D160" s="41"/>
      <c r="E160" s="41"/>
      <c r="F160" s="41"/>
      <c r="G160" s="41"/>
      <c r="H160" s="28">
        <v>7129599.8499999996</v>
      </c>
      <c r="I160" s="28">
        <v>7008299.0800000001</v>
      </c>
      <c r="J160" s="28">
        <v>3225022.95</v>
      </c>
      <c r="K160" s="28">
        <v>10912875.98</v>
      </c>
    </row>
    <row r="161" spans="1:12" x14ac:dyDescent="0.3">
      <c r="A161" s="39" t="s">
        <v>604</v>
      </c>
      <c r="B161" s="16" t="s">
        <v>351</v>
      </c>
      <c r="C161" s="17"/>
      <c r="D161" s="40" t="s">
        <v>605</v>
      </c>
      <c r="E161" s="41"/>
      <c r="F161" s="41"/>
      <c r="G161" s="41"/>
      <c r="H161" s="28">
        <v>5983393.5899999999</v>
      </c>
      <c r="I161" s="28">
        <v>6444357.9299999997</v>
      </c>
      <c r="J161" s="28">
        <v>3225022.92</v>
      </c>
      <c r="K161" s="28">
        <v>9202728.5999999996</v>
      </c>
    </row>
    <row r="162" spans="1:12" x14ac:dyDescent="0.3">
      <c r="A162" s="39" t="s">
        <v>606</v>
      </c>
      <c r="B162" s="16" t="s">
        <v>351</v>
      </c>
      <c r="C162" s="17"/>
      <c r="D162" s="17"/>
      <c r="E162" s="40" t="s">
        <v>607</v>
      </c>
      <c r="F162" s="41"/>
      <c r="G162" s="41"/>
      <c r="H162" s="28">
        <v>193765.19</v>
      </c>
      <c r="I162" s="28">
        <v>161402.12</v>
      </c>
      <c r="J162" s="28">
        <v>64326.97</v>
      </c>
      <c r="K162" s="28">
        <v>290840.34000000003</v>
      </c>
    </row>
    <row r="163" spans="1:12" x14ac:dyDescent="0.3">
      <c r="A163" s="39" t="s">
        <v>608</v>
      </c>
      <c r="B163" s="16" t="s">
        <v>351</v>
      </c>
      <c r="C163" s="17"/>
      <c r="D163" s="17"/>
      <c r="E163" s="17"/>
      <c r="F163" s="40" t="s">
        <v>609</v>
      </c>
      <c r="G163" s="41"/>
      <c r="H163" s="28">
        <v>99828.64</v>
      </c>
      <c r="I163" s="28">
        <v>90950.11</v>
      </c>
      <c r="J163" s="28">
        <v>42299.59</v>
      </c>
      <c r="K163" s="28">
        <v>148479.16</v>
      </c>
      <c r="L163" s="44">
        <f>I163-J163</f>
        <v>48650.520000000004</v>
      </c>
    </row>
    <row r="164" spans="1:12" x14ac:dyDescent="0.3">
      <c r="A164" s="18" t="s">
        <v>610</v>
      </c>
      <c r="B164" s="16" t="s">
        <v>351</v>
      </c>
      <c r="C164" s="17"/>
      <c r="D164" s="17"/>
      <c r="E164" s="17"/>
      <c r="F164" s="17"/>
      <c r="G164" s="19" t="s">
        <v>611</v>
      </c>
      <c r="H164" s="42">
        <v>53433.599999999999</v>
      </c>
      <c r="I164" s="42">
        <v>26716.799999999999</v>
      </c>
      <c r="J164" s="42">
        <v>0</v>
      </c>
      <c r="K164" s="42">
        <v>80150.399999999994</v>
      </c>
    </row>
    <row r="165" spans="1:12" x14ac:dyDescent="0.3">
      <c r="A165" s="18" t="s">
        <v>612</v>
      </c>
      <c r="B165" s="16" t="s">
        <v>351</v>
      </c>
      <c r="C165" s="17"/>
      <c r="D165" s="17"/>
      <c r="E165" s="17"/>
      <c r="F165" s="17"/>
      <c r="G165" s="19" t="s">
        <v>613</v>
      </c>
      <c r="H165" s="42">
        <v>10579.61</v>
      </c>
      <c r="I165" s="42">
        <v>40259.93</v>
      </c>
      <c r="J165" s="42">
        <v>36233.94</v>
      </c>
      <c r="K165" s="42">
        <v>14605.6</v>
      </c>
    </row>
    <row r="166" spans="1:12" x14ac:dyDescent="0.3">
      <c r="A166" s="18" t="s">
        <v>614</v>
      </c>
      <c r="B166" s="16" t="s">
        <v>351</v>
      </c>
      <c r="C166" s="17"/>
      <c r="D166" s="17"/>
      <c r="E166" s="17"/>
      <c r="F166" s="17"/>
      <c r="G166" s="19" t="s">
        <v>615</v>
      </c>
      <c r="H166" s="42">
        <v>6038.99</v>
      </c>
      <c r="I166" s="42">
        <v>9058.5</v>
      </c>
      <c r="J166" s="42">
        <v>6038.99</v>
      </c>
      <c r="K166" s="42">
        <v>9058.5</v>
      </c>
    </row>
    <row r="167" spans="1:12" x14ac:dyDescent="0.3">
      <c r="A167" s="18" t="s">
        <v>616</v>
      </c>
      <c r="B167" s="16" t="s">
        <v>351</v>
      </c>
      <c r="C167" s="17"/>
      <c r="D167" s="17"/>
      <c r="E167" s="17"/>
      <c r="F167" s="17"/>
      <c r="G167" s="19" t="s">
        <v>617</v>
      </c>
      <c r="H167" s="42">
        <v>14225.18</v>
      </c>
      <c r="I167" s="42">
        <v>7112.59</v>
      </c>
      <c r="J167" s="42">
        <v>0</v>
      </c>
      <c r="K167" s="42">
        <v>21337.77</v>
      </c>
    </row>
    <row r="168" spans="1:12" x14ac:dyDescent="0.3">
      <c r="A168" s="18" t="s">
        <v>618</v>
      </c>
      <c r="B168" s="16" t="s">
        <v>351</v>
      </c>
      <c r="C168" s="17"/>
      <c r="D168" s="17"/>
      <c r="E168" s="17"/>
      <c r="F168" s="17"/>
      <c r="G168" s="19" t="s">
        <v>619</v>
      </c>
      <c r="H168" s="42">
        <v>4274.68</v>
      </c>
      <c r="I168" s="42">
        <v>2137.34</v>
      </c>
      <c r="J168" s="42">
        <v>0</v>
      </c>
      <c r="K168" s="42">
        <v>6412.02</v>
      </c>
    </row>
    <row r="169" spans="1:12" x14ac:dyDescent="0.3">
      <c r="A169" s="18" t="s">
        <v>620</v>
      </c>
      <c r="B169" s="16" t="s">
        <v>351</v>
      </c>
      <c r="C169" s="17"/>
      <c r="D169" s="17"/>
      <c r="E169" s="17"/>
      <c r="F169" s="17"/>
      <c r="G169" s="19" t="s">
        <v>621</v>
      </c>
      <c r="H169" s="42">
        <v>534.34</v>
      </c>
      <c r="I169" s="42">
        <v>267.17</v>
      </c>
      <c r="J169" s="42">
        <v>0</v>
      </c>
      <c r="K169" s="42">
        <v>801.51</v>
      </c>
    </row>
    <row r="170" spans="1:12" x14ac:dyDescent="0.3">
      <c r="A170" s="18" t="s">
        <v>622</v>
      </c>
      <c r="B170" s="16" t="s">
        <v>351</v>
      </c>
      <c r="C170" s="17"/>
      <c r="D170" s="17"/>
      <c r="E170" s="17"/>
      <c r="F170" s="17"/>
      <c r="G170" s="19" t="s">
        <v>623</v>
      </c>
      <c r="H170" s="42">
        <v>9314.32</v>
      </c>
      <c r="I170" s="42">
        <v>4683.82</v>
      </c>
      <c r="J170" s="42">
        <v>26.66</v>
      </c>
      <c r="K170" s="42">
        <v>13971.48</v>
      </c>
    </row>
    <row r="171" spans="1:12" x14ac:dyDescent="0.3">
      <c r="A171" s="18" t="s">
        <v>624</v>
      </c>
      <c r="B171" s="16" t="s">
        <v>351</v>
      </c>
      <c r="C171" s="17"/>
      <c r="D171" s="17"/>
      <c r="E171" s="17"/>
      <c r="F171" s="17"/>
      <c r="G171" s="19" t="s">
        <v>625</v>
      </c>
      <c r="H171" s="42">
        <v>15.02</v>
      </c>
      <c r="I171" s="42">
        <v>7.51</v>
      </c>
      <c r="J171" s="42">
        <v>0</v>
      </c>
      <c r="K171" s="42">
        <v>22.53</v>
      </c>
    </row>
    <row r="172" spans="1:12" x14ac:dyDescent="0.3">
      <c r="A172" s="18" t="s">
        <v>626</v>
      </c>
      <c r="B172" s="16" t="s">
        <v>351</v>
      </c>
      <c r="C172" s="17"/>
      <c r="D172" s="17"/>
      <c r="E172" s="17"/>
      <c r="F172" s="17"/>
      <c r="G172" s="19" t="s">
        <v>627</v>
      </c>
      <c r="H172" s="42">
        <v>1412.9</v>
      </c>
      <c r="I172" s="42">
        <v>706.45</v>
      </c>
      <c r="J172" s="42">
        <v>0</v>
      </c>
      <c r="K172" s="42">
        <v>2119.35</v>
      </c>
    </row>
    <row r="173" spans="1:12" x14ac:dyDescent="0.3">
      <c r="A173" s="22" t="s">
        <v>351</v>
      </c>
      <c r="B173" s="16" t="s">
        <v>351</v>
      </c>
      <c r="C173" s="17"/>
      <c r="D173" s="17"/>
      <c r="E173" s="17"/>
      <c r="F173" s="17"/>
      <c r="G173" s="23" t="s">
        <v>351</v>
      </c>
      <c r="H173" s="31"/>
      <c r="I173" s="31"/>
      <c r="J173" s="31"/>
      <c r="K173" s="31"/>
    </row>
    <row r="174" spans="1:12" x14ac:dyDescent="0.3">
      <c r="A174" s="39" t="s">
        <v>630</v>
      </c>
      <c r="B174" s="16" t="s">
        <v>351</v>
      </c>
      <c r="C174" s="17"/>
      <c r="D174" s="17"/>
      <c r="E174" s="17"/>
      <c r="F174" s="40" t="s">
        <v>631</v>
      </c>
      <c r="G174" s="41"/>
      <c r="H174" s="28">
        <v>93936.55</v>
      </c>
      <c r="I174" s="28">
        <v>70452.009999999995</v>
      </c>
      <c r="J174" s="28">
        <v>22027.38</v>
      </c>
      <c r="K174" s="28">
        <v>142361.18</v>
      </c>
      <c r="L174" s="44">
        <f>I174-J174</f>
        <v>48424.62999999999</v>
      </c>
    </row>
    <row r="175" spans="1:12" x14ac:dyDescent="0.3">
      <c r="A175" s="18" t="s">
        <v>632</v>
      </c>
      <c r="B175" s="16" t="s">
        <v>351</v>
      </c>
      <c r="C175" s="17"/>
      <c r="D175" s="17"/>
      <c r="E175" s="17"/>
      <c r="F175" s="17"/>
      <c r="G175" s="19" t="s">
        <v>611</v>
      </c>
      <c r="H175" s="42">
        <v>56320</v>
      </c>
      <c r="I175" s="42">
        <v>28160</v>
      </c>
      <c r="J175" s="42">
        <v>0</v>
      </c>
      <c r="K175" s="42">
        <v>84480</v>
      </c>
    </row>
    <row r="176" spans="1:12" x14ac:dyDescent="0.3">
      <c r="A176" s="18" t="s">
        <v>633</v>
      </c>
      <c r="B176" s="16" t="s">
        <v>351</v>
      </c>
      <c r="C176" s="17"/>
      <c r="D176" s="17"/>
      <c r="E176" s="17"/>
      <c r="F176" s="17"/>
      <c r="G176" s="19" t="s">
        <v>613</v>
      </c>
      <c r="H176" s="42">
        <v>5097.24</v>
      </c>
      <c r="I176" s="42">
        <v>20024.89</v>
      </c>
      <c r="J176" s="42">
        <v>16019.91</v>
      </c>
      <c r="K176" s="42">
        <v>9102.2199999999993</v>
      </c>
    </row>
    <row r="177" spans="1:12" x14ac:dyDescent="0.3">
      <c r="A177" s="18" t="s">
        <v>634</v>
      </c>
      <c r="B177" s="16" t="s">
        <v>351</v>
      </c>
      <c r="C177" s="17"/>
      <c r="D177" s="17"/>
      <c r="E177" s="17"/>
      <c r="F177" s="17"/>
      <c r="G177" s="19" t="s">
        <v>615</v>
      </c>
      <c r="H177" s="42">
        <v>6007.47</v>
      </c>
      <c r="I177" s="42">
        <v>9011.2000000000007</v>
      </c>
      <c r="J177" s="42">
        <v>6007.47</v>
      </c>
      <c r="K177" s="42">
        <v>9011.2000000000007</v>
      </c>
    </row>
    <row r="178" spans="1:12" x14ac:dyDescent="0.3">
      <c r="A178" s="18" t="s">
        <v>635</v>
      </c>
      <c r="B178" s="16" t="s">
        <v>351</v>
      </c>
      <c r="C178" s="17"/>
      <c r="D178" s="17"/>
      <c r="E178" s="17"/>
      <c r="F178" s="17"/>
      <c r="G178" s="19" t="s">
        <v>617</v>
      </c>
      <c r="H178" s="42">
        <v>11264</v>
      </c>
      <c r="I178" s="42">
        <v>5632</v>
      </c>
      <c r="J178" s="42">
        <v>0</v>
      </c>
      <c r="K178" s="42">
        <v>16896</v>
      </c>
    </row>
    <row r="179" spans="1:12" x14ac:dyDescent="0.3">
      <c r="A179" s="18" t="s">
        <v>636</v>
      </c>
      <c r="B179" s="16" t="s">
        <v>351</v>
      </c>
      <c r="C179" s="17"/>
      <c r="D179" s="17"/>
      <c r="E179" s="17"/>
      <c r="F179" s="17"/>
      <c r="G179" s="19" t="s">
        <v>619</v>
      </c>
      <c r="H179" s="42">
        <v>4505.6000000000004</v>
      </c>
      <c r="I179" s="42">
        <v>2252.8000000000002</v>
      </c>
      <c r="J179" s="42">
        <v>0</v>
      </c>
      <c r="K179" s="42">
        <v>6758.4</v>
      </c>
    </row>
    <row r="180" spans="1:12" x14ac:dyDescent="0.3">
      <c r="A180" s="18" t="s">
        <v>637</v>
      </c>
      <c r="B180" s="16" t="s">
        <v>351</v>
      </c>
      <c r="C180" s="17"/>
      <c r="D180" s="17"/>
      <c r="E180" s="17"/>
      <c r="F180" s="17"/>
      <c r="G180" s="19" t="s">
        <v>623</v>
      </c>
      <c r="H180" s="42">
        <v>9314.32</v>
      </c>
      <c r="I180" s="42">
        <v>4657.16</v>
      </c>
      <c r="J180" s="42">
        <v>0</v>
      </c>
      <c r="K180" s="42">
        <v>13971.48</v>
      </c>
    </row>
    <row r="181" spans="1:12" x14ac:dyDescent="0.3">
      <c r="A181" s="18" t="s">
        <v>638</v>
      </c>
      <c r="B181" s="16" t="s">
        <v>351</v>
      </c>
      <c r="C181" s="17"/>
      <c r="D181" s="17"/>
      <c r="E181" s="17"/>
      <c r="F181" s="17"/>
      <c r="G181" s="19" t="s">
        <v>625</v>
      </c>
      <c r="H181" s="42">
        <v>15.02</v>
      </c>
      <c r="I181" s="42">
        <v>7.51</v>
      </c>
      <c r="J181" s="42">
        <v>0</v>
      </c>
      <c r="K181" s="42">
        <v>22.53</v>
      </c>
    </row>
    <row r="182" spans="1:12" x14ac:dyDescent="0.3">
      <c r="A182" s="18" t="s">
        <v>639</v>
      </c>
      <c r="B182" s="16" t="s">
        <v>351</v>
      </c>
      <c r="C182" s="17"/>
      <c r="D182" s="17"/>
      <c r="E182" s="17"/>
      <c r="F182" s="17"/>
      <c r="G182" s="19" t="s">
        <v>627</v>
      </c>
      <c r="H182" s="42">
        <v>1412.9</v>
      </c>
      <c r="I182" s="42">
        <v>706.45</v>
      </c>
      <c r="J182" s="42">
        <v>0</v>
      </c>
      <c r="K182" s="42">
        <v>2119.35</v>
      </c>
    </row>
    <row r="183" spans="1:12" x14ac:dyDescent="0.3">
      <c r="A183" s="22" t="s">
        <v>351</v>
      </c>
      <c r="B183" s="16" t="s">
        <v>351</v>
      </c>
      <c r="C183" s="17"/>
      <c r="D183" s="17"/>
      <c r="E183" s="17"/>
      <c r="F183" s="17"/>
      <c r="G183" s="23" t="s">
        <v>351</v>
      </c>
      <c r="H183" s="31"/>
      <c r="I183" s="31"/>
      <c r="J183" s="31"/>
      <c r="K183" s="31"/>
    </row>
    <row r="184" spans="1:12" x14ac:dyDescent="0.3">
      <c r="A184" s="39" t="s">
        <v>641</v>
      </c>
      <c r="B184" s="16" t="s">
        <v>351</v>
      </c>
      <c r="C184" s="17"/>
      <c r="D184" s="17"/>
      <c r="E184" s="40" t="s">
        <v>642</v>
      </c>
      <c r="F184" s="41"/>
      <c r="G184" s="41"/>
      <c r="H184" s="28">
        <v>5693728.25</v>
      </c>
      <c r="I184" s="28">
        <v>6205322.1600000001</v>
      </c>
      <c r="J184" s="28">
        <v>3119924.74</v>
      </c>
      <c r="K184" s="28">
        <v>8779125.6699999999</v>
      </c>
    </row>
    <row r="185" spans="1:12" x14ac:dyDescent="0.3">
      <c r="A185" s="39" t="s">
        <v>643</v>
      </c>
      <c r="B185" s="16" t="s">
        <v>351</v>
      </c>
      <c r="C185" s="17"/>
      <c r="D185" s="17"/>
      <c r="E185" s="17"/>
      <c r="F185" s="40" t="s">
        <v>609</v>
      </c>
      <c r="G185" s="41"/>
      <c r="H185" s="28">
        <v>909571.53</v>
      </c>
      <c r="I185" s="28">
        <v>1028870.99</v>
      </c>
      <c r="J185" s="28">
        <v>587503.85</v>
      </c>
      <c r="K185" s="28">
        <v>1350938.67</v>
      </c>
      <c r="L185" s="44">
        <f>I185-J185</f>
        <v>441367.14</v>
      </c>
    </row>
    <row r="186" spans="1:12" x14ac:dyDescent="0.3">
      <c r="A186" s="18" t="s">
        <v>644</v>
      </c>
      <c r="B186" s="16" t="s">
        <v>351</v>
      </c>
      <c r="C186" s="17"/>
      <c r="D186" s="17"/>
      <c r="E186" s="17"/>
      <c r="F186" s="17"/>
      <c r="G186" s="19" t="s">
        <v>611</v>
      </c>
      <c r="H186" s="42">
        <v>465776.85</v>
      </c>
      <c r="I186" s="42">
        <v>239890.49</v>
      </c>
      <c r="J186" s="42">
        <v>0</v>
      </c>
      <c r="K186" s="42">
        <v>705667.34</v>
      </c>
    </row>
    <row r="187" spans="1:12" x14ac:dyDescent="0.3">
      <c r="A187" s="18" t="s">
        <v>645</v>
      </c>
      <c r="B187" s="16" t="s">
        <v>351</v>
      </c>
      <c r="C187" s="17"/>
      <c r="D187" s="17"/>
      <c r="E187" s="17"/>
      <c r="F187" s="17"/>
      <c r="G187" s="19" t="s">
        <v>613</v>
      </c>
      <c r="H187" s="42">
        <v>109058.99</v>
      </c>
      <c r="I187" s="42">
        <v>543035.91</v>
      </c>
      <c r="J187" s="42">
        <v>517276.84</v>
      </c>
      <c r="K187" s="42">
        <v>134818.06</v>
      </c>
    </row>
    <row r="188" spans="1:12" x14ac:dyDescent="0.3">
      <c r="A188" s="18" t="s">
        <v>646</v>
      </c>
      <c r="B188" s="16" t="s">
        <v>351</v>
      </c>
      <c r="C188" s="17"/>
      <c r="D188" s="17"/>
      <c r="E188" s="17"/>
      <c r="F188" s="17"/>
      <c r="G188" s="19" t="s">
        <v>615</v>
      </c>
      <c r="H188" s="42">
        <v>56082.19</v>
      </c>
      <c r="I188" s="42">
        <v>83582.67</v>
      </c>
      <c r="J188" s="42">
        <v>58604.37</v>
      </c>
      <c r="K188" s="42">
        <v>81060.490000000005</v>
      </c>
    </row>
    <row r="189" spans="1:12" x14ac:dyDescent="0.3">
      <c r="A189" s="18" t="s">
        <v>647</v>
      </c>
      <c r="B189" s="16" t="s">
        <v>351</v>
      </c>
      <c r="C189" s="17"/>
      <c r="D189" s="17"/>
      <c r="E189" s="17"/>
      <c r="F189" s="17"/>
      <c r="G189" s="19" t="s">
        <v>648</v>
      </c>
      <c r="H189" s="42">
        <v>-9428.9599999999991</v>
      </c>
      <c r="I189" s="42">
        <v>0.01</v>
      </c>
      <c r="J189" s="42">
        <v>0</v>
      </c>
      <c r="K189" s="42">
        <v>-9428.9500000000007</v>
      </c>
    </row>
    <row r="190" spans="1:12" x14ac:dyDescent="0.3">
      <c r="A190" s="18" t="s">
        <v>649</v>
      </c>
      <c r="B190" s="16" t="s">
        <v>351</v>
      </c>
      <c r="C190" s="17"/>
      <c r="D190" s="17"/>
      <c r="E190" s="17"/>
      <c r="F190" s="17"/>
      <c r="G190" s="19" t="s">
        <v>617</v>
      </c>
      <c r="H190" s="42">
        <v>128546.56</v>
      </c>
      <c r="I190" s="42">
        <v>66713.5</v>
      </c>
      <c r="J190" s="42">
        <v>0</v>
      </c>
      <c r="K190" s="42">
        <v>195260.06</v>
      </c>
    </row>
    <row r="191" spans="1:12" x14ac:dyDescent="0.3">
      <c r="A191" s="18" t="s">
        <v>650</v>
      </c>
      <c r="B191" s="16" t="s">
        <v>351</v>
      </c>
      <c r="C191" s="17"/>
      <c r="D191" s="17"/>
      <c r="E191" s="17"/>
      <c r="F191" s="17"/>
      <c r="G191" s="19" t="s">
        <v>619</v>
      </c>
      <c r="H191" s="42">
        <v>39151.22</v>
      </c>
      <c r="I191" s="42">
        <v>20237.5</v>
      </c>
      <c r="J191" s="42">
        <v>0</v>
      </c>
      <c r="K191" s="42">
        <v>59388.72</v>
      </c>
    </row>
    <row r="192" spans="1:12" x14ac:dyDescent="0.3">
      <c r="A192" s="18" t="s">
        <v>651</v>
      </c>
      <c r="B192" s="16" t="s">
        <v>351</v>
      </c>
      <c r="C192" s="17"/>
      <c r="D192" s="17"/>
      <c r="E192" s="17"/>
      <c r="F192" s="17"/>
      <c r="G192" s="19" t="s">
        <v>621</v>
      </c>
      <c r="H192" s="42">
        <v>4909.5</v>
      </c>
      <c r="I192" s="42">
        <v>2533.69</v>
      </c>
      <c r="J192" s="42">
        <v>0</v>
      </c>
      <c r="K192" s="42">
        <v>7443.19</v>
      </c>
    </row>
    <row r="193" spans="1:12" x14ac:dyDescent="0.3">
      <c r="A193" s="18" t="s">
        <v>652</v>
      </c>
      <c r="B193" s="16" t="s">
        <v>351</v>
      </c>
      <c r="C193" s="17"/>
      <c r="D193" s="17"/>
      <c r="E193" s="17"/>
      <c r="F193" s="17"/>
      <c r="G193" s="19" t="s">
        <v>623</v>
      </c>
      <c r="H193" s="42">
        <v>30367.98</v>
      </c>
      <c r="I193" s="42">
        <v>24708.74</v>
      </c>
      <c r="J193" s="42">
        <v>7183.38</v>
      </c>
      <c r="K193" s="42">
        <v>47893.34</v>
      </c>
    </row>
    <row r="194" spans="1:12" x14ac:dyDescent="0.3">
      <c r="A194" s="18" t="s">
        <v>653</v>
      </c>
      <c r="B194" s="16" t="s">
        <v>351</v>
      </c>
      <c r="C194" s="17"/>
      <c r="D194" s="17"/>
      <c r="E194" s="17"/>
      <c r="F194" s="17"/>
      <c r="G194" s="19" t="s">
        <v>625</v>
      </c>
      <c r="H194" s="42">
        <v>810.48</v>
      </c>
      <c r="I194" s="42">
        <v>420.56</v>
      </c>
      <c r="J194" s="42">
        <v>0</v>
      </c>
      <c r="K194" s="42">
        <v>1231.04</v>
      </c>
    </row>
    <row r="195" spans="1:12" x14ac:dyDescent="0.3">
      <c r="A195" s="18" t="s">
        <v>654</v>
      </c>
      <c r="B195" s="16" t="s">
        <v>351</v>
      </c>
      <c r="C195" s="17"/>
      <c r="D195" s="17"/>
      <c r="E195" s="17"/>
      <c r="F195" s="17"/>
      <c r="G195" s="19" t="s">
        <v>627</v>
      </c>
      <c r="H195" s="42">
        <v>70091.58</v>
      </c>
      <c r="I195" s="42">
        <v>35478.620000000003</v>
      </c>
      <c r="J195" s="42">
        <v>0</v>
      </c>
      <c r="K195" s="42">
        <v>105570.2</v>
      </c>
    </row>
    <row r="196" spans="1:12" x14ac:dyDescent="0.3">
      <c r="A196" s="18" t="s">
        <v>655</v>
      </c>
      <c r="B196" s="16" t="s">
        <v>351</v>
      </c>
      <c r="C196" s="17"/>
      <c r="D196" s="17"/>
      <c r="E196" s="17"/>
      <c r="F196" s="17"/>
      <c r="G196" s="19" t="s">
        <v>656</v>
      </c>
      <c r="H196" s="42">
        <v>13169.21</v>
      </c>
      <c r="I196" s="42">
        <v>11827.19</v>
      </c>
      <c r="J196" s="42">
        <v>4439.26</v>
      </c>
      <c r="K196" s="42">
        <v>20557.14</v>
      </c>
    </row>
    <row r="197" spans="1:12" x14ac:dyDescent="0.3">
      <c r="A197" s="18" t="s">
        <v>657</v>
      </c>
      <c r="B197" s="16" t="s">
        <v>351</v>
      </c>
      <c r="C197" s="17"/>
      <c r="D197" s="17"/>
      <c r="E197" s="17"/>
      <c r="F197" s="17"/>
      <c r="G197" s="19" t="s">
        <v>629</v>
      </c>
      <c r="H197" s="42">
        <v>1035.93</v>
      </c>
      <c r="I197" s="42">
        <v>442.11</v>
      </c>
      <c r="J197" s="42">
        <v>0</v>
      </c>
      <c r="K197" s="42">
        <v>1478.04</v>
      </c>
    </row>
    <row r="198" spans="1:12" x14ac:dyDescent="0.3">
      <c r="A198" s="22" t="s">
        <v>351</v>
      </c>
      <c r="B198" s="16" t="s">
        <v>351</v>
      </c>
      <c r="C198" s="17"/>
      <c r="D198" s="17"/>
      <c r="E198" s="17"/>
      <c r="F198" s="17"/>
      <c r="G198" s="23" t="s">
        <v>351</v>
      </c>
      <c r="H198" s="31"/>
      <c r="I198" s="31"/>
      <c r="J198" s="31"/>
      <c r="K198" s="31"/>
    </row>
    <row r="199" spans="1:12" x14ac:dyDescent="0.3">
      <c r="A199" s="39" t="s">
        <v>658</v>
      </c>
      <c r="B199" s="16" t="s">
        <v>351</v>
      </c>
      <c r="C199" s="17"/>
      <c r="D199" s="17"/>
      <c r="E199" s="17"/>
      <c r="F199" s="40" t="s">
        <v>631</v>
      </c>
      <c r="G199" s="41"/>
      <c r="H199" s="28">
        <v>4784156.72</v>
      </c>
      <c r="I199" s="28">
        <v>5176451.17</v>
      </c>
      <c r="J199" s="28">
        <v>2532420.89</v>
      </c>
      <c r="K199" s="28">
        <v>7428187</v>
      </c>
      <c r="L199" s="44">
        <f>I199-J199</f>
        <v>2644030.2799999998</v>
      </c>
    </row>
    <row r="200" spans="1:12" x14ac:dyDescent="0.3">
      <c r="A200" s="18" t="s">
        <v>659</v>
      </c>
      <c r="B200" s="16" t="s">
        <v>351</v>
      </c>
      <c r="C200" s="17"/>
      <c r="D200" s="17"/>
      <c r="E200" s="17"/>
      <c r="F200" s="17"/>
      <c r="G200" s="19" t="s">
        <v>611</v>
      </c>
      <c r="H200" s="42">
        <v>2153098.5299999998</v>
      </c>
      <c r="I200" s="42">
        <v>1333767.6100000001</v>
      </c>
      <c r="J200" s="42">
        <v>12290.22</v>
      </c>
      <c r="K200" s="42">
        <v>3474575.92</v>
      </c>
    </row>
    <row r="201" spans="1:12" x14ac:dyDescent="0.3">
      <c r="A201" s="18" t="s">
        <v>660</v>
      </c>
      <c r="B201" s="16" t="s">
        <v>351</v>
      </c>
      <c r="C201" s="17"/>
      <c r="D201" s="17"/>
      <c r="E201" s="17"/>
      <c r="F201" s="17"/>
      <c r="G201" s="19" t="s">
        <v>613</v>
      </c>
      <c r="H201" s="42">
        <v>587214</v>
      </c>
      <c r="I201" s="42">
        <v>2397726.69</v>
      </c>
      <c r="J201" s="42">
        <v>2178707.84</v>
      </c>
      <c r="K201" s="42">
        <v>806232.85</v>
      </c>
    </row>
    <row r="202" spans="1:12" x14ac:dyDescent="0.3">
      <c r="A202" s="18" t="s">
        <v>661</v>
      </c>
      <c r="B202" s="16" t="s">
        <v>351</v>
      </c>
      <c r="C202" s="17"/>
      <c r="D202" s="17"/>
      <c r="E202" s="17"/>
      <c r="F202" s="17"/>
      <c r="G202" s="19" t="s">
        <v>615</v>
      </c>
      <c r="H202" s="42">
        <v>260202.94</v>
      </c>
      <c r="I202" s="42">
        <v>417870.37</v>
      </c>
      <c r="J202" s="42">
        <v>257358.72</v>
      </c>
      <c r="K202" s="42">
        <v>420714.59</v>
      </c>
    </row>
    <row r="203" spans="1:12" x14ac:dyDescent="0.3">
      <c r="A203" s="18" t="s">
        <v>662</v>
      </c>
      <c r="B203" s="16" t="s">
        <v>351</v>
      </c>
      <c r="C203" s="17"/>
      <c r="D203" s="17"/>
      <c r="E203" s="17"/>
      <c r="F203" s="17"/>
      <c r="G203" s="19" t="s">
        <v>648</v>
      </c>
      <c r="H203" s="42">
        <v>40370.06</v>
      </c>
      <c r="I203" s="42">
        <v>22780.93</v>
      </c>
      <c r="J203" s="42">
        <v>6000</v>
      </c>
      <c r="K203" s="42">
        <v>57150.99</v>
      </c>
    </row>
    <row r="204" spans="1:12" x14ac:dyDescent="0.3">
      <c r="A204" s="18" t="s">
        <v>663</v>
      </c>
      <c r="B204" s="16" t="s">
        <v>351</v>
      </c>
      <c r="C204" s="17"/>
      <c r="D204" s="17"/>
      <c r="E204" s="17"/>
      <c r="F204" s="17"/>
      <c r="G204" s="19" t="s">
        <v>664</v>
      </c>
      <c r="H204" s="42">
        <v>1132.1400000000001</v>
      </c>
      <c r="I204" s="42">
        <v>0</v>
      </c>
      <c r="J204" s="42">
        <v>0</v>
      </c>
      <c r="K204" s="42">
        <v>1132.1400000000001</v>
      </c>
    </row>
    <row r="205" spans="1:12" x14ac:dyDescent="0.3">
      <c r="A205" s="18" t="s">
        <v>665</v>
      </c>
      <c r="B205" s="16" t="s">
        <v>351</v>
      </c>
      <c r="C205" s="17"/>
      <c r="D205" s="17"/>
      <c r="E205" s="17"/>
      <c r="F205" s="17"/>
      <c r="G205" s="19" t="s">
        <v>617</v>
      </c>
      <c r="H205" s="42">
        <v>705543.65</v>
      </c>
      <c r="I205" s="42">
        <v>369422.31</v>
      </c>
      <c r="J205" s="42">
        <v>0</v>
      </c>
      <c r="K205" s="42">
        <v>1074965.96</v>
      </c>
    </row>
    <row r="206" spans="1:12" x14ac:dyDescent="0.3">
      <c r="A206" s="18" t="s">
        <v>666</v>
      </c>
      <c r="B206" s="16" t="s">
        <v>351</v>
      </c>
      <c r="C206" s="17"/>
      <c r="D206" s="17"/>
      <c r="E206" s="17"/>
      <c r="F206" s="17"/>
      <c r="G206" s="19" t="s">
        <v>619</v>
      </c>
      <c r="H206" s="42">
        <v>290540.78999999998</v>
      </c>
      <c r="I206" s="42">
        <v>142306.06</v>
      </c>
      <c r="J206" s="42">
        <v>0</v>
      </c>
      <c r="K206" s="42">
        <v>432846.85</v>
      </c>
    </row>
    <row r="207" spans="1:12" x14ac:dyDescent="0.3">
      <c r="A207" s="18" t="s">
        <v>667</v>
      </c>
      <c r="B207" s="16" t="s">
        <v>351</v>
      </c>
      <c r="C207" s="17"/>
      <c r="D207" s="17"/>
      <c r="E207" s="17"/>
      <c r="F207" s="17"/>
      <c r="G207" s="19" t="s">
        <v>621</v>
      </c>
      <c r="H207" s="42">
        <v>26542.16</v>
      </c>
      <c r="I207" s="42">
        <v>13951.89</v>
      </c>
      <c r="J207" s="42">
        <v>0</v>
      </c>
      <c r="K207" s="42">
        <v>40494.050000000003</v>
      </c>
    </row>
    <row r="208" spans="1:12" x14ac:dyDescent="0.3">
      <c r="A208" s="18" t="s">
        <v>668</v>
      </c>
      <c r="B208" s="16" t="s">
        <v>351</v>
      </c>
      <c r="C208" s="17"/>
      <c r="D208" s="17"/>
      <c r="E208" s="17"/>
      <c r="F208" s="17"/>
      <c r="G208" s="19" t="s">
        <v>623</v>
      </c>
      <c r="H208" s="42">
        <v>238283.57</v>
      </c>
      <c r="I208" s="42">
        <v>167799.37</v>
      </c>
      <c r="J208" s="42">
        <v>48513.79</v>
      </c>
      <c r="K208" s="42">
        <v>357569.15</v>
      </c>
    </row>
    <row r="209" spans="1:12" x14ac:dyDescent="0.3">
      <c r="A209" s="18" t="s">
        <v>669</v>
      </c>
      <c r="B209" s="16" t="s">
        <v>351</v>
      </c>
      <c r="C209" s="17"/>
      <c r="D209" s="17"/>
      <c r="E209" s="17"/>
      <c r="F209" s="17"/>
      <c r="G209" s="19" t="s">
        <v>625</v>
      </c>
      <c r="H209" s="42">
        <v>6878.75</v>
      </c>
      <c r="I209" s="42">
        <v>9106.73</v>
      </c>
      <c r="J209" s="42">
        <v>3.16</v>
      </c>
      <c r="K209" s="42">
        <v>15982.32</v>
      </c>
    </row>
    <row r="210" spans="1:12" x14ac:dyDescent="0.3">
      <c r="A210" s="18" t="s">
        <v>670</v>
      </c>
      <c r="B210" s="16" t="s">
        <v>351</v>
      </c>
      <c r="C210" s="17"/>
      <c r="D210" s="17"/>
      <c r="E210" s="17"/>
      <c r="F210" s="17"/>
      <c r="G210" s="19" t="s">
        <v>627</v>
      </c>
      <c r="H210" s="42">
        <v>416275.33</v>
      </c>
      <c r="I210" s="42">
        <v>239984.18</v>
      </c>
      <c r="J210" s="42">
        <v>2785.93</v>
      </c>
      <c r="K210" s="42">
        <v>653473.57999999996</v>
      </c>
    </row>
    <row r="211" spans="1:12" x14ac:dyDescent="0.3">
      <c r="A211" s="18" t="s">
        <v>671</v>
      </c>
      <c r="B211" s="16" t="s">
        <v>351</v>
      </c>
      <c r="C211" s="17"/>
      <c r="D211" s="17"/>
      <c r="E211" s="17"/>
      <c r="F211" s="17"/>
      <c r="G211" s="19" t="s">
        <v>656</v>
      </c>
      <c r="H211" s="42">
        <v>53813.2</v>
      </c>
      <c r="I211" s="42">
        <v>59443.03</v>
      </c>
      <c r="J211" s="42">
        <v>26761.23</v>
      </c>
      <c r="K211" s="42">
        <v>86495</v>
      </c>
    </row>
    <row r="212" spans="1:12" x14ac:dyDescent="0.3">
      <c r="A212" s="18" t="s">
        <v>672</v>
      </c>
      <c r="B212" s="16" t="s">
        <v>351</v>
      </c>
      <c r="C212" s="17"/>
      <c r="D212" s="17"/>
      <c r="E212" s="17"/>
      <c r="F212" s="17"/>
      <c r="G212" s="19" t="s">
        <v>629</v>
      </c>
      <c r="H212" s="42">
        <v>4261.6000000000004</v>
      </c>
      <c r="I212" s="42">
        <v>2292</v>
      </c>
      <c r="J212" s="42">
        <v>0</v>
      </c>
      <c r="K212" s="42">
        <v>6553.6</v>
      </c>
    </row>
    <row r="213" spans="1:12" x14ac:dyDescent="0.3">
      <c r="A213" s="22" t="s">
        <v>351</v>
      </c>
      <c r="B213" s="16" t="s">
        <v>351</v>
      </c>
      <c r="C213" s="17"/>
      <c r="D213" s="17"/>
      <c r="E213" s="17"/>
      <c r="F213" s="17"/>
      <c r="G213" s="23" t="s">
        <v>351</v>
      </c>
      <c r="H213" s="31"/>
      <c r="I213" s="31"/>
      <c r="J213" s="31"/>
      <c r="K213" s="31"/>
    </row>
    <row r="214" spans="1:12" x14ac:dyDescent="0.3">
      <c r="A214" s="39" t="s">
        <v>673</v>
      </c>
      <c r="B214" s="16" t="s">
        <v>351</v>
      </c>
      <c r="C214" s="17"/>
      <c r="D214" s="17"/>
      <c r="E214" s="40" t="s">
        <v>674</v>
      </c>
      <c r="F214" s="41"/>
      <c r="G214" s="41"/>
      <c r="H214" s="28">
        <v>1019.92</v>
      </c>
      <c r="I214" s="28">
        <v>1533.9</v>
      </c>
      <c r="J214" s="28">
        <v>0</v>
      </c>
      <c r="K214" s="28">
        <v>2553.8200000000002</v>
      </c>
      <c r="L214" s="44">
        <f>I214-J214</f>
        <v>1533.9</v>
      </c>
    </row>
    <row r="215" spans="1:12" x14ac:dyDescent="0.3">
      <c r="A215" s="39" t="s">
        <v>675</v>
      </c>
      <c r="B215" s="16" t="s">
        <v>351</v>
      </c>
      <c r="C215" s="17"/>
      <c r="D215" s="17"/>
      <c r="E215" s="17"/>
      <c r="F215" s="40" t="s">
        <v>609</v>
      </c>
      <c r="G215" s="41"/>
      <c r="H215" s="28">
        <v>1019.92</v>
      </c>
      <c r="I215" s="28">
        <v>1533.9</v>
      </c>
      <c r="J215" s="28">
        <v>0</v>
      </c>
      <c r="K215" s="28">
        <v>2553.8200000000002</v>
      </c>
    </row>
    <row r="216" spans="1:12" x14ac:dyDescent="0.3">
      <c r="A216" s="18" t="s">
        <v>676</v>
      </c>
      <c r="B216" s="16" t="s">
        <v>351</v>
      </c>
      <c r="C216" s="17"/>
      <c r="D216" s="17"/>
      <c r="E216" s="17"/>
      <c r="F216" s="17"/>
      <c r="G216" s="19" t="s">
        <v>625</v>
      </c>
      <c r="H216" s="42">
        <v>0</v>
      </c>
      <c r="I216" s="42">
        <v>7.51</v>
      </c>
      <c r="J216" s="42">
        <v>0</v>
      </c>
      <c r="K216" s="42">
        <v>7.51</v>
      </c>
    </row>
    <row r="217" spans="1:12" x14ac:dyDescent="0.3">
      <c r="A217" s="18" t="s">
        <v>677</v>
      </c>
      <c r="B217" s="16" t="s">
        <v>351</v>
      </c>
      <c r="C217" s="17"/>
      <c r="D217" s="17"/>
      <c r="E217" s="17"/>
      <c r="F217" s="17"/>
      <c r="G217" s="19" t="s">
        <v>656</v>
      </c>
      <c r="H217" s="42">
        <v>210.32</v>
      </c>
      <c r="I217" s="42">
        <v>470.39</v>
      </c>
      <c r="J217" s="42">
        <v>0</v>
      </c>
      <c r="K217" s="42">
        <v>680.71</v>
      </c>
    </row>
    <row r="218" spans="1:12" x14ac:dyDescent="0.3">
      <c r="A218" s="18" t="s">
        <v>679</v>
      </c>
      <c r="B218" s="16" t="s">
        <v>351</v>
      </c>
      <c r="C218" s="17"/>
      <c r="D218" s="17"/>
      <c r="E218" s="17"/>
      <c r="F218" s="17"/>
      <c r="G218" s="19" t="s">
        <v>680</v>
      </c>
      <c r="H218" s="42">
        <v>809.6</v>
      </c>
      <c r="I218" s="42">
        <v>1056</v>
      </c>
      <c r="J218" s="42">
        <v>0</v>
      </c>
      <c r="K218" s="42">
        <v>1865.6</v>
      </c>
    </row>
    <row r="219" spans="1:12" x14ac:dyDescent="0.3">
      <c r="A219" s="22" t="s">
        <v>351</v>
      </c>
      <c r="B219" s="16" t="s">
        <v>351</v>
      </c>
      <c r="C219" s="17"/>
      <c r="D219" s="17"/>
      <c r="E219" s="17"/>
      <c r="F219" s="17"/>
      <c r="G219" s="23" t="s">
        <v>351</v>
      </c>
      <c r="H219" s="31"/>
      <c r="I219" s="31"/>
      <c r="J219" s="31"/>
      <c r="K219" s="31"/>
    </row>
    <row r="220" spans="1:12" x14ac:dyDescent="0.3">
      <c r="A220" s="39" t="s">
        <v>681</v>
      </c>
      <c r="B220" s="16" t="s">
        <v>351</v>
      </c>
      <c r="C220" s="17"/>
      <c r="D220" s="17"/>
      <c r="E220" s="40" t="s">
        <v>682</v>
      </c>
      <c r="F220" s="41"/>
      <c r="G220" s="41"/>
      <c r="H220" s="28">
        <v>94880.23</v>
      </c>
      <c r="I220" s="28">
        <v>76099.75</v>
      </c>
      <c r="J220" s="28">
        <v>40771.21</v>
      </c>
      <c r="K220" s="28">
        <v>130208.77</v>
      </c>
      <c r="L220" s="44">
        <f>I220-J220</f>
        <v>35328.54</v>
      </c>
    </row>
    <row r="221" spans="1:12" x14ac:dyDescent="0.3">
      <c r="A221" s="39" t="s">
        <v>683</v>
      </c>
      <c r="B221" s="16" t="s">
        <v>351</v>
      </c>
      <c r="C221" s="17"/>
      <c r="D221" s="17"/>
      <c r="E221" s="17"/>
      <c r="F221" s="40" t="s">
        <v>631</v>
      </c>
      <c r="G221" s="41"/>
      <c r="H221" s="28">
        <v>94880.23</v>
      </c>
      <c r="I221" s="28">
        <v>76099.75</v>
      </c>
      <c r="J221" s="28">
        <v>40771.21</v>
      </c>
      <c r="K221" s="28">
        <v>130208.77</v>
      </c>
    </row>
    <row r="222" spans="1:12" x14ac:dyDescent="0.3">
      <c r="A222" s="18" t="s">
        <v>684</v>
      </c>
      <c r="B222" s="16" t="s">
        <v>351</v>
      </c>
      <c r="C222" s="17"/>
      <c r="D222" s="17"/>
      <c r="E222" s="17"/>
      <c r="F222" s="17"/>
      <c r="G222" s="19" t="s">
        <v>611</v>
      </c>
      <c r="H222" s="42">
        <v>41033.31</v>
      </c>
      <c r="I222" s="42">
        <v>17905.759999999998</v>
      </c>
      <c r="J222" s="42">
        <v>0</v>
      </c>
      <c r="K222" s="42">
        <v>58939.07</v>
      </c>
    </row>
    <row r="223" spans="1:12" x14ac:dyDescent="0.3">
      <c r="A223" s="18" t="s">
        <v>685</v>
      </c>
      <c r="B223" s="16" t="s">
        <v>351</v>
      </c>
      <c r="C223" s="17"/>
      <c r="D223" s="17"/>
      <c r="E223" s="17"/>
      <c r="F223" s="17"/>
      <c r="G223" s="19" t="s">
        <v>613</v>
      </c>
      <c r="H223" s="42">
        <v>4284.26</v>
      </c>
      <c r="I223" s="42">
        <v>28760.32</v>
      </c>
      <c r="J223" s="42">
        <v>33846.9</v>
      </c>
      <c r="K223" s="42">
        <v>-802.32</v>
      </c>
    </row>
    <row r="224" spans="1:12" x14ac:dyDescent="0.3">
      <c r="A224" s="18" t="s">
        <v>686</v>
      </c>
      <c r="B224" s="16" t="s">
        <v>351</v>
      </c>
      <c r="C224" s="17"/>
      <c r="D224" s="17"/>
      <c r="E224" s="17"/>
      <c r="F224" s="17"/>
      <c r="G224" s="19" t="s">
        <v>615</v>
      </c>
      <c r="H224" s="42">
        <v>4708.37</v>
      </c>
      <c r="I224" s="42">
        <v>5898.73</v>
      </c>
      <c r="J224" s="42">
        <v>4544.8900000000003</v>
      </c>
      <c r="K224" s="42">
        <v>6062.21</v>
      </c>
    </row>
    <row r="225" spans="1:12" x14ac:dyDescent="0.3">
      <c r="A225" s="18" t="s">
        <v>687</v>
      </c>
      <c r="B225" s="16" t="s">
        <v>351</v>
      </c>
      <c r="C225" s="17"/>
      <c r="D225" s="17"/>
      <c r="E225" s="17"/>
      <c r="F225" s="17"/>
      <c r="G225" s="19" t="s">
        <v>648</v>
      </c>
      <c r="H225" s="42">
        <v>1078.9000000000001</v>
      </c>
      <c r="I225" s="42">
        <v>1078.9000000000001</v>
      </c>
      <c r="J225" s="42">
        <v>0</v>
      </c>
      <c r="K225" s="42">
        <v>2157.8000000000002</v>
      </c>
    </row>
    <row r="226" spans="1:12" x14ac:dyDescent="0.3">
      <c r="A226" s="18" t="s">
        <v>688</v>
      </c>
      <c r="B226" s="16" t="s">
        <v>351</v>
      </c>
      <c r="C226" s="17"/>
      <c r="D226" s="17"/>
      <c r="E226" s="17"/>
      <c r="F226" s="17"/>
      <c r="G226" s="19" t="s">
        <v>617</v>
      </c>
      <c r="H226" s="42">
        <v>10967.26</v>
      </c>
      <c r="I226" s="42">
        <v>4832.08</v>
      </c>
      <c r="J226" s="42">
        <v>0</v>
      </c>
      <c r="K226" s="42">
        <v>15799.34</v>
      </c>
    </row>
    <row r="227" spans="1:12" x14ac:dyDescent="0.3">
      <c r="A227" s="18" t="s">
        <v>689</v>
      </c>
      <c r="B227" s="16" t="s">
        <v>351</v>
      </c>
      <c r="C227" s="17"/>
      <c r="D227" s="17"/>
      <c r="E227" s="17"/>
      <c r="F227" s="17"/>
      <c r="G227" s="19" t="s">
        <v>619</v>
      </c>
      <c r="H227" s="42">
        <v>3991.76</v>
      </c>
      <c r="I227" s="42">
        <v>2000.06</v>
      </c>
      <c r="J227" s="42">
        <v>0</v>
      </c>
      <c r="K227" s="42">
        <v>5991.82</v>
      </c>
    </row>
    <row r="228" spans="1:12" x14ac:dyDescent="0.3">
      <c r="A228" s="18" t="s">
        <v>690</v>
      </c>
      <c r="B228" s="16" t="s">
        <v>351</v>
      </c>
      <c r="C228" s="17"/>
      <c r="D228" s="17"/>
      <c r="E228" s="17"/>
      <c r="F228" s="17"/>
      <c r="G228" s="19" t="s">
        <v>621</v>
      </c>
      <c r="H228" s="42">
        <v>412.05</v>
      </c>
      <c r="I228" s="42">
        <v>181.54</v>
      </c>
      <c r="J228" s="42">
        <v>0</v>
      </c>
      <c r="K228" s="42">
        <v>593.59</v>
      </c>
    </row>
    <row r="229" spans="1:12" x14ac:dyDescent="0.3">
      <c r="A229" s="18" t="s">
        <v>691</v>
      </c>
      <c r="B229" s="16" t="s">
        <v>351</v>
      </c>
      <c r="C229" s="17"/>
      <c r="D229" s="17"/>
      <c r="E229" s="17"/>
      <c r="F229" s="17"/>
      <c r="G229" s="19" t="s">
        <v>623</v>
      </c>
      <c r="H229" s="42">
        <v>8710.31</v>
      </c>
      <c r="I229" s="42">
        <v>5583.6</v>
      </c>
      <c r="J229" s="42">
        <v>1262.96</v>
      </c>
      <c r="K229" s="42">
        <v>13030.95</v>
      </c>
    </row>
    <row r="230" spans="1:12" x14ac:dyDescent="0.3">
      <c r="A230" s="18" t="s">
        <v>692</v>
      </c>
      <c r="B230" s="16" t="s">
        <v>351</v>
      </c>
      <c r="C230" s="17"/>
      <c r="D230" s="17"/>
      <c r="E230" s="17"/>
      <c r="F230" s="17"/>
      <c r="G230" s="19" t="s">
        <v>625</v>
      </c>
      <c r="H230" s="42">
        <v>358.67</v>
      </c>
      <c r="I230" s="42">
        <v>162.25</v>
      </c>
      <c r="J230" s="42">
        <v>0</v>
      </c>
      <c r="K230" s="42">
        <v>520.91999999999996</v>
      </c>
    </row>
    <row r="231" spans="1:12" x14ac:dyDescent="0.3">
      <c r="A231" s="18" t="s">
        <v>693</v>
      </c>
      <c r="B231" s="16" t="s">
        <v>351</v>
      </c>
      <c r="C231" s="17"/>
      <c r="D231" s="17"/>
      <c r="E231" s="17"/>
      <c r="F231" s="17"/>
      <c r="G231" s="19" t="s">
        <v>627</v>
      </c>
      <c r="H231" s="42">
        <v>13868.78</v>
      </c>
      <c r="I231" s="42">
        <v>6121.35</v>
      </c>
      <c r="J231" s="42">
        <v>211.08</v>
      </c>
      <c r="K231" s="42">
        <v>19779.05</v>
      </c>
    </row>
    <row r="232" spans="1:12" x14ac:dyDescent="0.3">
      <c r="A232" s="18" t="s">
        <v>694</v>
      </c>
      <c r="B232" s="16" t="s">
        <v>351</v>
      </c>
      <c r="C232" s="17"/>
      <c r="D232" s="17"/>
      <c r="E232" s="17"/>
      <c r="F232" s="17"/>
      <c r="G232" s="19" t="s">
        <v>656</v>
      </c>
      <c r="H232" s="42">
        <v>5466.56</v>
      </c>
      <c r="I232" s="42">
        <v>3575.16</v>
      </c>
      <c r="J232" s="42">
        <v>905.38</v>
      </c>
      <c r="K232" s="42">
        <v>8136.34</v>
      </c>
    </row>
    <row r="233" spans="1:12" x14ac:dyDescent="0.3">
      <c r="A233" s="22" t="s">
        <v>351</v>
      </c>
      <c r="B233" s="16" t="s">
        <v>351</v>
      </c>
      <c r="C233" s="17"/>
      <c r="D233" s="17"/>
      <c r="E233" s="17"/>
      <c r="F233" s="17"/>
      <c r="G233" s="23" t="s">
        <v>351</v>
      </c>
      <c r="H233" s="31"/>
      <c r="I233" s="31"/>
      <c r="J233" s="31"/>
      <c r="K233" s="31"/>
    </row>
    <row r="234" spans="1:12" x14ac:dyDescent="0.3">
      <c r="A234" s="39" t="s">
        <v>696</v>
      </c>
      <c r="B234" s="16" t="s">
        <v>351</v>
      </c>
      <c r="C234" s="17"/>
      <c r="D234" s="40" t="s">
        <v>697</v>
      </c>
      <c r="E234" s="41"/>
      <c r="F234" s="41"/>
      <c r="G234" s="41"/>
      <c r="H234" s="28">
        <v>1146206.26</v>
      </c>
      <c r="I234" s="28">
        <v>563941.15</v>
      </c>
      <c r="J234" s="28">
        <v>0.03</v>
      </c>
      <c r="K234" s="28">
        <v>1710147.38</v>
      </c>
      <c r="L234" s="44">
        <f>I234-J234</f>
        <v>563941.12</v>
      </c>
    </row>
    <row r="235" spans="1:12" x14ac:dyDescent="0.3">
      <c r="A235" s="39" t="s">
        <v>698</v>
      </c>
      <c r="B235" s="16" t="s">
        <v>351</v>
      </c>
      <c r="C235" s="17"/>
      <c r="D235" s="17"/>
      <c r="E235" s="40" t="s">
        <v>697</v>
      </c>
      <c r="F235" s="41"/>
      <c r="G235" s="41"/>
      <c r="H235" s="28">
        <v>1146206.26</v>
      </c>
      <c r="I235" s="28">
        <v>563941.15</v>
      </c>
      <c r="J235" s="28">
        <v>0.03</v>
      </c>
      <c r="K235" s="28">
        <v>1710147.38</v>
      </c>
    </row>
    <row r="236" spans="1:12" x14ac:dyDescent="0.3">
      <c r="A236" s="39" t="s">
        <v>699</v>
      </c>
      <c r="B236" s="16" t="s">
        <v>351</v>
      </c>
      <c r="C236" s="17"/>
      <c r="D236" s="17"/>
      <c r="E236" s="17"/>
      <c r="F236" s="40" t="s">
        <v>697</v>
      </c>
      <c r="G236" s="41"/>
      <c r="H236" s="28">
        <v>1146206.26</v>
      </c>
      <c r="I236" s="28">
        <v>563941.15</v>
      </c>
      <c r="J236" s="28">
        <v>0.03</v>
      </c>
      <c r="K236" s="28">
        <v>1710147.38</v>
      </c>
    </row>
    <row r="237" spans="1:12" x14ac:dyDescent="0.3">
      <c r="A237" s="18" t="s">
        <v>700</v>
      </c>
      <c r="B237" s="16" t="s">
        <v>351</v>
      </c>
      <c r="C237" s="17"/>
      <c r="D237" s="17"/>
      <c r="E237" s="17"/>
      <c r="F237" s="17"/>
      <c r="G237" s="19" t="s">
        <v>701</v>
      </c>
      <c r="H237" s="42">
        <v>38896</v>
      </c>
      <c r="I237" s="42">
        <v>19448</v>
      </c>
      <c r="J237" s="42">
        <v>0</v>
      </c>
      <c r="K237" s="42">
        <v>58344</v>
      </c>
      <c r="L237" s="44">
        <f t="shared" ref="L237:L245" si="0">I237-J237</f>
        <v>19448</v>
      </c>
    </row>
    <row r="238" spans="1:12" x14ac:dyDescent="0.3">
      <c r="A238" s="18" t="s">
        <v>702</v>
      </c>
      <c r="B238" s="16" t="s">
        <v>351</v>
      </c>
      <c r="C238" s="17"/>
      <c r="D238" s="17"/>
      <c r="E238" s="17"/>
      <c r="F238" s="17"/>
      <c r="G238" s="19" t="s">
        <v>703</v>
      </c>
      <c r="H238" s="42">
        <v>12936</v>
      </c>
      <c r="I238" s="42">
        <v>6468</v>
      </c>
      <c r="J238" s="42">
        <v>0</v>
      </c>
      <c r="K238" s="42">
        <v>19404</v>
      </c>
      <c r="L238" s="44">
        <f t="shared" si="0"/>
        <v>6468</v>
      </c>
    </row>
    <row r="239" spans="1:12" x14ac:dyDescent="0.3">
      <c r="A239" s="18" t="s">
        <v>704</v>
      </c>
      <c r="B239" s="16" t="s">
        <v>351</v>
      </c>
      <c r="C239" s="17"/>
      <c r="D239" s="17"/>
      <c r="E239" s="17"/>
      <c r="F239" s="17"/>
      <c r="G239" s="19" t="s">
        <v>705</v>
      </c>
      <c r="H239" s="42">
        <v>9795.8799999999992</v>
      </c>
      <c r="I239" s="42">
        <v>0.02</v>
      </c>
      <c r="J239" s="42">
        <v>0</v>
      </c>
      <c r="K239" s="42">
        <v>9795.9</v>
      </c>
      <c r="L239" s="44">
        <f t="shared" si="0"/>
        <v>0.02</v>
      </c>
    </row>
    <row r="240" spans="1:12" x14ac:dyDescent="0.3">
      <c r="A240" s="18" t="s">
        <v>706</v>
      </c>
      <c r="B240" s="16" t="s">
        <v>351</v>
      </c>
      <c r="C240" s="17"/>
      <c r="D240" s="17"/>
      <c r="E240" s="17"/>
      <c r="F240" s="17"/>
      <c r="G240" s="19" t="s">
        <v>707</v>
      </c>
      <c r="H240" s="42">
        <v>9283.18</v>
      </c>
      <c r="I240" s="42">
        <v>0</v>
      </c>
      <c r="J240" s="42">
        <v>0</v>
      </c>
      <c r="K240" s="42">
        <v>9283.18</v>
      </c>
      <c r="L240" s="44">
        <f t="shared" si="0"/>
        <v>0</v>
      </c>
    </row>
    <row r="241" spans="1:12" x14ac:dyDescent="0.3">
      <c r="A241" s="18" t="s">
        <v>708</v>
      </c>
      <c r="B241" s="16" t="s">
        <v>351</v>
      </c>
      <c r="C241" s="17"/>
      <c r="D241" s="17"/>
      <c r="E241" s="17"/>
      <c r="F241" s="17"/>
      <c r="G241" s="19" t="s">
        <v>709</v>
      </c>
      <c r="H241" s="42">
        <v>387269.64</v>
      </c>
      <c r="I241" s="42">
        <v>193634.82</v>
      </c>
      <c r="J241" s="42">
        <v>0</v>
      </c>
      <c r="K241" s="42">
        <v>580904.46</v>
      </c>
      <c r="L241" s="44">
        <f t="shared" si="0"/>
        <v>193634.82</v>
      </c>
    </row>
    <row r="242" spans="1:12" x14ac:dyDescent="0.3">
      <c r="A242" s="18" t="s">
        <v>710</v>
      </c>
      <c r="B242" s="16" t="s">
        <v>351</v>
      </c>
      <c r="C242" s="17"/>
      <c r="D242" s="17"/>
      <c r="E242" s="17"/>
      <c r="F242" s="17"/>
      <c r="G242" s="19" t="s">
        <v>711</v>
      </c>
      <c r="H242" s="42">
        <v>1550</v>
      </c>
      <c r="I242" s="42">
        <v>1000</v>
      </c>
      <c r="J242" s="42">
        <v>0</v>
      </c>
      <c r="K242" s="42">
        <v>2550</v>
      </c>
      <c r="L242" s="44">
        <f t="shared" si="0"/>
        <v>1000</v>
      </c>
    </row>
    <row r="243" spans="1:12" x14ac:dyDescent="0.3">
      <c r="A243" s="18" t="s">
        <v>712</v>
      </c>
      <c r="B243" s="16" t="s">
        <v>351</v>
      </c>
      <c r="C243" s="17"/>
      <c r="D243" s="17"/>
      <c r="E243" s="17"/>
      <c r="F243" s="17"/>
      <c r="G243" s="19" t="s">
        <v>713</v>
      </c>
      <c r="H243" s="42">
        <v>598713.57999999996</v>
      </c>
      <c r="I243" s="42">
        <v>299356.78999999998</v>
      </c>
      <c r="J243" s="42">
        <v>0</v>
      </c>
      <c r="K243" s="42">
        <v>898070.37</v>
      </c>
      <c r="L243" s="44">
        <f t="shared" si="0"/>
        <v>299356.78999999998</v>
      </c>
    </row>
    <row r="244" spans="1:12" x14ac:dyDescent="0.3">
      <c r="A244" s="18" t="s">
        <v>714</v>
      </c>
      <c r="B244" s="16" t="s">
        <v>351</v>
      </c>
      <c r="C244" s="17"/>
      <c r="D244" s="17"/>
      <c r="E244" s="17"/>
      <c r="F244" s="17"/>
      <c r="G244" s="19" t="s">
        <v>715</v>
      </c>
      <c r="H244" s="42">
        <v>48685.94</v>
      </c>
      <c r="I244" s="42">
        <v>24665.7</v>
      </c>
      <c r="J244" s="42">
        <v>0</v>
      </c>
      <c r="K244" s="42">
        <v>73351.64</v>
      </c>
      <c r="L244" s="44">
        <f t="shared" si="0"/>
        <v>24665.7</v>
      </c>
    </row>
    <row r="245" spans="1:12" x14ac:dyDescent="0.3">
      <c r="A245" s="18" t="s">
        <v>716</v>
      </c>
      <c r="B245" s="16" t="s">
        <v>351</v>
      </c>
      <c r="C245" s="17"/>
      <c r="D245" s="17"/>
      <c r="E245" s="17"/>
      <c r="F245" s="17"/>
      <c r="G245" s="19" t="s">
        <v>717</v>
      </c>
      <c r="H245" s="42">
        <v>39076.04</v>
      </c>
      <c r="I245" s="42">
        <v>19367.82</v>
      </c>
      <c r="J245" s="42">
        <v>0.03</v>
      </c>
      <c r="K245" s="42">
        <v>58443.83</v>
      </c>
      <c r="L245" s="44">
        <f t="shared" si="0"/>
        <v>19367.79</v>
      </c>
    </row>
    <row r="246" spans="1:12" x14ac:dyDescent="0.3">
      <c r="A246" s="22" t="s">
        <v>351</v>
      </c>
      <c r="B246" s="16" t="s">
        <v>351</v>
      </c>
      <c r="C246" s="17"/>
      <c r="D246" s="17"/>
      <c r="E246" s="17"/>
      <c r="F246" s="17"/>
      <c r="G246" s="23" t="s">
        <v>351</v>
      </c>
      <c r="H246" s="31"/>
      <c r="I246" s="31"/>
      <c r="J246" s="31"/>
      <c r="K246" s="31"/>
    </row>
    <row r="247" spans="1:12" x14ac:dyDescent="0.3">
      <c r="A247" s="39" t="s">
        <v>718</v>
      </c>
      <c r="B247" s="15" t="s">
        <v>351</v>
      </c>
      <c r="C247" s="40" t="s">
        <v>719</v>
      </c>
      <c r="D247" s="41"/>
      <c r="E247" s="41"/>
      <c r="F247" s="41"/>
      <c r="G247" s="41"/>
      <c r="H247" s="28">
        <v>582577.56999999995</v>
      </c>
      <c r="I247" s="28">
        <v>316340.65999999997</v>
      </c>
      <c r="J247" s="28">
        <v>13.2</v>
      </c>
      <c r="K247" s="28">
        <v>898905.03</v>
      </c>
      <c r="L247" s="44">
        <f>I247-J247</f>
        <v>316327.45999999996</v>
      </c>
    </row>
    <row r="248" spans="1:12" x14ac:dyDescent="0.3">
      <c r="A248" s="39" t="s">
        <v>720</v>
      </c>
      <c r="B248" s="16" t="s">
        <v>351</v>
      </c>
      <c r="C248" s="17"/>
      <c r="D248" s="40" t="s">
        <v>719</v>
      </c>
      <c r="E248" s="41"/>
      <c r="F248" s="41"/>
      <c r="G248" s="41"/>
      <c r="H248" s="28">
        <v>582577.56999999995</v>
      </c>
      <c r="I248" s="28">
        <v>316340.65999999997</v>
      </c>
      <c r="J248" s="28">
        <v>13.2</v>
      </c>
      <c r="K248" s="28">
        <v>898905.03</v>
      </c>
    </row>
    <row r="249" spans="1:12" x14ac:dyDescent="0.3">
      <c r="A249" s="39" t="s">
        <v>721</v>
      </c>
      <c r="B249" s="16" t="s">
        <v>351</v>
      </c>
      <c r="C249" s="17"/>
      <c r="D249" s="17"/>
      <c r="E249" s="40" t="s">
        <v>719</v>
      </c>
      <c r="F249" s="41"/>
      <c r="G249" s="41"/>
      <c r="H249" s="28">
        <v>582577.56999999995</v>
      </c>
      <c r="I249" s="28">
        <v>316340.65999999997</v>
      </c>
      <c r="J249" s="28">
        <v>13.2</v>
      </c>
      <c r="K249" s="28">
        <v>898905.03</v>
      </c>
    </row>
    <row r="250" spans="1:12" x14ac:dyDescent="0.3">
      <c r="A250" s="39" t="s">
        <v>722</v>
      </c>
      <c r="B250" s="16" t="s">
        <v>351</v>
      </c>
      <c r="C250" s="17"/>
      <c r="D250" s="17"/>
      <c r="E250" s="17"/>
      <c r="F250" s="40" t="s">
        <v>723</v>
      </c>
      <c r="G250" s="41"/>
      <c r="H250" s="28">
        <v>70843.83</v>
      </c>
      <c r="I250" s="28">
        <v>36978.99</v>
      </c>
      <c r="J250" s="28">
        <v>7.0000000000000007E-2</v>
      </c>
      <c r="K250" s="28">
        <v>107822.75</v>
      </c>
      <c r="L250" s="44">
        <f>I250-J250</f>
        <v>36978.92</v>
      </c>
    </row>
    <row r="251" spans="1:12" x14ac:dyDescent="0.3">
      <c r="A251" s="18" t="s">
        <v>724</v>
      </c>
      <c r="B251" s="16" t="s">
        <v>351</v>
      </c>
      <c r="C251" s="17"/>
      <c r="D251" s="17"/>
      <c r="E251" s="17"/>
      <c r="F251" s="17"/>
      <c r="G251" s="19" t="s">
        <v>725</v>
      </c>
      <c r="H251" s="42">
        <v>70843.83</v>
      </c>
      <c r="I251" s="42">
        <v>36978.99</v>
      </c>
      <c r="J251" s="42">
        <v>7.0000000000000007E-2</v>
      </c>
      <c r="K251" s="42">
        <v>107822.75</v>
      </c>
    </row>
    <row r="252" spans="1:12" x14ac:dyDescent="0.3">
      <c r="A252" s="22" t="s">
        <v>351</v>
      </c>
      <c r="B252" s="16" t="s">
        <v>351</v>
      </c>
      <c r="C252" s="17"/>
      <c r="D252" s="17"/>
      <c r="E252" s="17"/>
      <c r="F252" s="17"/>
      <c r="G252" s="23" t="s">
        <v>351</v>
      </c>
      <c r="H252" s="31"/>
      <c r="I252" s="31"/>
      <c r="J252" s="31"/>
      <c r="K252" s="31"/>
    </row>
    <row r="253" spans="1:12" x14ac:dyDescent="0.3">
      <c r="A253" s="39" t="s">
        <v>726</v>
      </c>
      <c r="B253" s="16" t="s">
        <v>351</v>
      </c>
      <c r="C253" s="17"/>
      <c r="D253" s="17"/>
      <c r="E253" s="17"/>
      <c r="F253" s="40" t="s">
        <v>727</v>
      </c>
      <c r="G253" s="41"/>
      <c r="H253" s="28">
        <v>204457.68</v>
      </c>
      <c r="I253" s="28">
        <v>98056.88</v>
      </c>
      <c r="J253" s="28">
        <v>0</v>
      </c>
      <c r="K253" s="28">
        <v>302514.56</v>
      </c>
      <c r="L253" s="44">
        <f>I253-J253</f>
        <v>98056.88</v>
      </c>
    </row>
    <row r="254" spans="1:12" x14ac:dyDescent="0.3">
      <c r="A254" s="18" t="s">
        <v>728</v>
      </c>
      <c r="B254" s="16" t="s">
        <v>351</v>
      </c>
      <c r="C254" s="17"/>
      <c r="D254" s="17"/>
      <c r="E254" s="17"/>
      <c r="F254" s="17"/>
      <c r="G254" s="19" t="s">
        <v>729</v>
      </c>
      <c r="H254" s="42">
        <v>89072.08</v>
      </c>
      <c r="I254" s="42">
        <v>42117.87</v>
      </c>
      <c r="J254" s="42">
        <v>0</v>
      </c>
      <c r="K254" s="42">
        <v>131189.95000000001</v>
      </c>
      <c r="L254" s="44">
        <f>I254-J254</f>
        <v>42117.87</v>
      </c>
    </row>
    <row r="255" spans="1:12" x14ac:dyDescent="0.3">
      <c r="A255" s="18" t="s">
        <v>730</v>
      </c>
      <c r="B255" s="16" t="s">
        <v>351</v>
      </c>
      <c r="C255" s="17"/>
      <c r="D255" s="17"/>
      <c r="E255" s="17"/>
      <c r="F255" s="17"/>
      <c r="G255" s="19" t="s">
        <v>731</v>
      </c>
      <c r="H255" s="42">
        <v>58747.33</v>
      </c>
      <c r="I255" s="42">
        <v>22320.59</v>
      </c>
      <c r="J255" s="42">
        <v>0</v>
      </c>
      <c r="K255" s="42">
        <v>81067.92</v>
      </c>
      <c r="L255" s="44">
        <f>I255-J255</f>
        <v>22320.59</v>
      </c>
    </row>
    <row r="256" spans="1:12" x14ac:dyDescent="0.3">
      <c r="A256" s="18" t="s">
        <v>732</v>
      </c>
      <c r="B256" s="16" t="s">
        <v>351</v>
      </c>
      <c r="C256" s="17"/>
      <c r="D256" s="17"/>
      <c r="E256" s="17"/>
      <c r="F256" s="17"/>
      <c r="G256" s="19" t="s">
        <v>733</v>
      </c>
      <c r="H256" s="42">
        <v>41983.12</v>
      </c>
      <c r="I256" s="42">
        <v>25652.15</v>
      </c>
      <c r="J256" s="42">
        <v>0</v>
      </c>
      <c r="K256" s="42">
        <v>67635.27</v>
      </c>
      <c r="L256" s="44">
        <f>I256-J256</f>
        <v>25652.15</v>
      </c>
    </row>
    <row r="257" spans="1:12" x14ac:dyDescent="0.3">
      <c r="A257" s="18" t="s">
        <v>734</v>
      </c>
      <c r="B257" s="16" t="s">
        <v>351</v>
      </c>
      <c r="C257" s="17"/>
      <c r="D257" s="17"/>
      <c r="E257" s="17"/>
      <c r="F257" s="17"/>
      <c r="G257" s="19" t="s">
        <v>735</v>
      </c>
      <c r="H257" s="42">
        <v>14655.15</v>
      </c>
      <c r="I257" s="42">
        <v>7966.27</v>
      </c>
      <c r="J257" s="42">
        <v>0</v>
      </c>
      <c r="K257" s="42">
        <v>22621.42</v>
      </c>
      <c r="L257" s="44">
        <f>I257-J257</f>
        <v>7966.27</v>
      </c>
    </row>
    <row r="258" spans="1:12" x14ac:dyDescent="0.3">
      <c r="A258" s="22" t="s">
        <v>351</v>
      </c>
      <c r="B258" s="16" t="s">
        <v>351</v>
      </c>
      <c r="C258" s="17"/>
      <c r="D258" s="17"/>
      <c r="E258" s="17"/>
      <c r="F258" s="17"/>
      <c r="G258" s="23" t="s">
        <v>351</v>
      </c>
      <c r="H258" s="31"/>
      <c r="I258" s="31"/>
      <c r="J258" s="31"/>
      <c r="K258" s="31"/>
    </row>
    <row r="259" spans="1:12" x14ac:dyDescent="0.3">
      <c r="A259" s="39" t="s">
        <v>736</v>
      </c>
      <c r="B259" s="16" t="s">
        <v>351</v>
      </c>
      <c r="C259" s="17"/>
      <c r="D259" s="17"/>
      <c r="E259" s="17"/>
      <c r="F259" s="40" t="s">
        <v>737</v>
      </c>
      <c r="G259" s="41"/>
      <c r="H259" s="28">
        <v>150.19999999999999</v>
      </c>
      <c r="I259" s="28">
        <v>90.5</v>
      </c>
      <c r="J259" s="28">
        <v>0</v>
      </c>
      <c r="K259" s="28">
        <v>240.7</v>
      </c>
      <c r="L259" s="44">
        <f>I259-J259</f>
        <v>90.5</v>
      </c>
    </row>
    <row r="260" spans="1:12" x14ac:dyDescent="0.3">
      <c r="A260" s="18" t="s">
        <v>738</v>
      </c>
      <c r="B260" s="16" t="s">
        <v>351</v>
      </c>
      <c r="C260" s="17"/>
      <c r="D260" s="17"/>
      <c r="E260" s="17"/>
      <c r="F260" s="17"/>
      <c r="G260" s="19" t="s">
        <v>739</v>
      </c>
      <c r="H260" s="42">
        <v>150.19999999999999</v>
      </c>
      <c r="I260" s="42">
        <v>90.5</v>
      </c>
      <c r="J260" s="42">
        <v>0</v>
      </c>
      <c r="K260" s="42">
        <v>240.7</v>
      </c>
    </row>
    <row r="261" spans="1:12" x14ac:dyDescent="0.3">
      <c r="A261" s="22" t="s">
        <v>351</v>
      </c>
      <c r="B261" s="16" t="s">
        <v>351</v>
      </c>
      <c r="C261" s="17"/>
      <c r="D261" s="17"/>
      <c r="E261" s="17"/>
      <c r="F261" s="17"/>
      <c r="G261" s="23" t="s">
        <v>351</v>
      </c>
      <c r="H261" s="31"/>
      <c r="I261" s="31"/>
      <c r="J261" s="31"/>
      <c r="K261" s="31"/>
    </row>
    <row r="262" spans="1:12" x14ac:dyDescent="0.3">
      <c r="A262" s="39" t="s">
        <v>742</v>
      </c>
      <c r="B262" s="16" t="s">
        <v>351</v>
      </c>
      <c r="C262" s="17"/>
      <c r="D262" s="17"/>
      <c r="E262" s="17"/>
      <c r="F262" s="40" t="s">
        <v>743</v>
      </c>
      <c r="G262" s="41"/>
      <c r="H262" s="28">
        <v>357.63</v>
      </c>
      <c r="I262" s="28">
        <v>275.33</v>
      </c>
      <c r="J262" s="28">
        <v>0</v>
      </c>
      <c r="K262" s="28">
        <v>632.96</v>
      </c>
      <c r="L262" s="44">
        <f>I262-J262</f>
        <v>275.33</v>
      </c>
    </row>
    <row r="263" spans="1:12" x14ac:dyDescent="0.3">
      <c r="A263" s="18" t="s">
        <v>744</v>
      </c>
      <c r="B263" s="16" t="s">
        <v>351</v>
      </c>
      <c r="C263" s="17"/>
      <c r="D263" s="17"/>
      <c r="E263" s="17"/>
      <c r="F263" s="17"/>
      <c r="G263" s="19" t="s">
        <v>745</v>
      </c>
      <c r="H263" s="42">
        <v>0</v>
      </c>
      <c r="I263" s="42">
        <v>275.33</v>
      </c>
      <c r="J263" s="42">
        <v>0</v>
      </c>
      <c r="K263" s="42">
        <v>275.33</v>
      </c>
    </row>
    <row r="264" spans="1:12" x14ac:dyDescent="0.3">
      <c r="A264" s="18" t="s">
        <v>748</v>
      </c>
      <c r="B264" s="16" t="s">
        <v>351</v>
      </c>
      <c r="C264" s="17"/>
      <c r="D264" s="17"/>
      <c r="E264" s="17"/>
      <c r="F264" s="17"/>
      <c r="G264" s="19" t="s">
        <v>749</v>
      </c>
      <c r="H264" s="42">
        <v>357.63</v>
      </c>
      <c r="I264" s="42">
        <v>0</v>
      </c>
      <c r="J264" s="42">
        <v>0</v>
      </c>
      <c r="K264" s="42">
        <v>357.63</v>
      </c>
    </row>
    <row r="265" spans="1:12" x14ac:dyDescent="0.3">
      <c r="A265" s="22" t="s">
        <v>351</v>
      </c>
      <c r="B265" s="16" t="s">
        <v>351</v>
      </c>
      <c r="C265" s="17"/>
      <c r="D265" s="17"/>
      <c r="E265" s="17"/>
      <c r="F265" s="17"/>
      <c r="G265" s="23" t="s">
        <v>351</v>
      </c>
      <c r="H265" s="31"/>
      <c r="I265" s="31"/>
      <c r="J265" s="31"/>
      <c r="K265" s="31"/>
    </row>
    <row r="266" spans="1:12" x14ac:dyDescent="0.3">
      <c r="A266" s="39" t="s">
        <v>752</v>
      </c>
      <c r="B266" s="16" t="s">
        <v>351</v>
      </c>
      <c r="C266" s="17"/>
      <c r="D266" s="17"/>
      <c r="E266" s="17"/>
      <c r="F266" s="40" t="s">
        <v>753</v>
      </c>
      <c r="G266" s="41"/>
      <c r="H266" s="28">
        <v>80065.86</v>
      </c>
      <c r="I266" s="28">
        <v>37935.69</v>
      </c>
      <c r="J266" s="28">
        <v>0</v>
      </c>
      <c r="K266" s="28">
        <v>118001.55</v>
      </c>
      <c r="L266" s="44">
        <f>I266-J266</f>
        <v>37935.69</v>
      </c>
    </row>
    <row r="267" spans="1:12" x14ac:dyDescent="0.3">
      <c r="A267" s="18" t="s">
        <v>754</v>
      </c>
      <c r="B267" s="16" t="s">
        <v>351</v>
      </c>
      <c r="C267" s="17"/>
      <c r="D267" s="17"/>
      <c r="E267" s="17"/>
      <c r="F267" s="17"/>
      <c r="G267" s="19" t="s">
        <v>755</v>
      </c>
      <c r="H267" s="42">
        <v>46918.16</v>
      </c>
      <c r="I267" s="42">
        <v>21806.53</v>
      </c>
      <c r="J267" s="42">
        <v>0</v>
      </c>
      <c r="K267" s="42">
        <v>68724.69</v>
      </c>
    </row>
    <row r="268" spans="1:12" x14ac:dyDescent="0.3">
      <c r="A268" s="18" t="s">
        <v>756</v>
      </c>
      <c r="B268" s="16" t="s">
        <v>351</v>
      </c>
      <c r="C268" s="17"/>
      <c r="D268" s="17"/>
      <c r="E268" s="17"/>
      <c r="F268" s="17"/>
      <c r="G268" s="19" t="s">
        <v>757</v>
      </c>
      <c r="H268" s="42">
        <v>16011.74</v>
      </c>
      <c r="I268" s="42">
        <v>7101.36</v>
      </c>
      <c r="J268" s="42">
        <v>0</v>
      </c>
      <c r="K268" s="42">
        <v>23113.1</v>
      </c>
    </row>
    <row r="269" spans="1:12" x14ac:dyDescent="0.3">
      <c r="A269" s="18" t="s">
        <v>758</v>
      </c>
      <c r="B269" s="16" t="s">
        <v>351</v>
      </c>
      <c r="C269" s="17"/>
      <c r="D269" s="17"/>
      <c r="E269" s="17"/>
      <c r="F269" s="17"/>
      <c r="G269" s="19" t="s">
        <v>759</v>
      </c>
      <c r="H269" s="42">
        <v>96.66</v>
      </c>
      <c r="I269" s="42">
        <v>373</v>
      </c>
      <c r="J269" s="42">
        <v>0</v>
      </c>
      <c r="K269" s="42">
        <v>469.66</v>
      </c>
    </row>
    <row r="270" spans="1:12" x14ac:dyDescent="0.3">
      <c r="A270" s="18" t="s">
        <v>760</v>
      </c>
      <c r="B270" s="16" t="s">
        <v>351</v>
      </c>
      <c r="C270" s="17"/>
      <c r="D270" s="17"/>
      <c r="E270" s="17"/>
      <c r="F270" s="17"/>
      <c r="G270" s="19" t="s">
        <v>761</v>
      </c>
      <c r="H270" s="42">
        <v>17039.3</v>
      </c>
      <c r="I270" s="42">
        <v>8654.7999999999993</v>
      </c>
      <c r="J270" s="42">
        <v>0</v>
      </c>
      <c r="K270" s="42">
        <v>25694.1</v>
      </c>
    </row>
    <row r="271" spans="1:12" x14ac:dyDescent="0.3">
      <c r="A271" s="22" t="s">
        <v>351</v>
      </c>
      <c r="B271" s="16" t="s">
        <v>351</v>
      </c>
      <c r="C271" s="17"/>
      <c r="D271" s="17"/>
      <c r="E271" s="17"/>
      <c r="F271" s="17"/>
      <c r="G271" s="23" t="s">
        <v>351</v>
      </c>
      <c r="H271" s="31"/>
      <c r="I271" s="31"/>
      <c r="J271" s="31"/>
      <c r="K271" s="31"/>
    </row>
    <row r="272" spans="1:12" x14ac:dyDescent="0.3">
      <c r="A272" s="39" t="s">
        <v>763</v>
      </c>
      <c r="B272" s="16" t="s">
        <v>351</v>
      </c>
      <c r="C272" s="17"/>
      <c r="D272" s="17"/>
      <c r="E272" s="17"/>
      <c r="F272" s="40" t="s">
        <v>764</v>
      </c>
      <c r="G272" s="41"/>
      <c r="H272" s="28">
        <v>186457.02</v>
      </c>
      <c r="I272" s="28">
        <v>118001.86</v>
      </c>
      <c r="J272" s="28">
        <v>13.13</v>
      </c>
      <c r="K272" s="28">
        <v>304445.75</v>
      </c>
      <c r="L272" s="44">
        <f>I272-J272</f>
        <v>117988.73</v>
      </c>
    </row>
    <row r="273" spans="1:12" x14ac:dyDescent="0.3">
      <c r="A273" s="18" t="s">
        <v>765</v>
      </c>
      <c r="B273" s="16" t="s">
        <v>351</v>
      </c>
      <c r="C273" s="17"/>
      <c r="D273" s="17"/>
      <c r="E273" s="17"/>
      <c r="F273" s="17"/>
      <c r="G273" s="19" t="s">
        <v>554</v>
      </c>
      <c r="H273" s="42">
        <v>28133.13</v>
      </c>
      <c r="I273" s="42">
        <v>18062.740000000002</v>
      </c>
      <c r="J273" s="42">
        <v>0</v>
      </c>
      <c r="K273" s="42">
        <v>46195.87</v>
      </c>
    </row>
    <row r="274" spans="1:12" x14ac:dyDescent="0.3">
      <c r="A274" s="18" t="s">
        <v>768</v>
      </c>
      <c r="B274" s="16" t="s">
        <v>351</v>
      </c>
      <c r="C274" s="17"/>
      <c r="D274" s="17"/>
      <c r="E274" s="17"/>
      <c r="F274" s="17"/>
      <c r="G274" s="19" t="s">
        <v>769</v>
      </c>
      <c r="H274" s="42">
        <v>4144.63</v>
      </c>
      <c r="I274" s="42">
        <v>2642.6</v>
      </c>
      <c r="J274" s="42">
        <v>0</v>
      </c>
      <c r="K274" s="42">
        <v>6787.23</v>
      </c>
    </row>
    <row r="275" spans="1:12" x14ac:dyDescent="0.3">
      <c r="A275" s="18" t="s">
        <v>770</v>
      </c>
      <c r="B275" s="16" t="s">
        <v>351</v>
      </c>
      <c r="C275" s="17"/>
      <c r="D275" s="17"/>
      <c r="E275" s="17"/>
      <c r="F275" s="17"/>
      <c r="G275" s="19" t="s">
        <v>771</v>
      </c>
      <c r="H275" s="42">
        <v>154151.26</v>
      </c>
      <c r="I275" s="42">
        <v>97296.52</v>
      </c>
      <c r="J275" s="42">
        <v>13.13</v>
      </c>
      <c r="K275" s="42">
        <v>251434.65</v>
      </c>
    </row>
    <row r="276" spans="1:12" x14ac:dyDescent="0.3">
      <c r="A276" s="18" t="s">
        <v>772</v>
      </c>
      <c r="B276" s="16" t="s">
        <v>351</v>
      </c>
      <c r="C276" s="17"/>
      <c r="D276" s="17"/>
      <c r="E276" s="17"/>
      <c r="F276" s="17"/>
      <c r="G276" s="19" t="s">
        <v>773</v>
      </c>
      <c r="H276" s="42">
        <v>28</v>
      </c>
      <c r="I276" s="42">
        <v>0</v>
      </c>
      <c r="J276" s="42">
        <v>0</v>
      </c>
      <c r="K276" s="42">
        <v>28</v>
      </c>
    </row>
    <row r="277" spans="1:12" x14ac:dyDescent="0.3">
      <c r="A277" s="22" t="s">
        <v>351</v>
      </c>
      <c r="B277" s="16" t="s">
        <v>351</v>
      </c>
      <c r="C277" s="17"/>
      <c r="D277" s="17"/>
      <c r="E277" s="17"/>
      <c r="F277" s="17"/>
      <c r="G277" s="23" t="s">
        <v>351</v>
      </c>
      <c r="H277" s="31"/>
      <c r="I277" s="31"/>
      <c r="J277" s="31"/>
      <c r="K277" s="31"/>
    </row>
    <row r="278" spans="1:12" x14ac:dyDescent="0.3">
      <c r="A278" s="39" t="s">
        <v>774</v>
      </c>
      <c r="B278" s="16" t="s">
        <v>351</v>
      </c>
      <c r="C278" s="17"/>
      <c r="D278" s="17"/>
      <c r="E278" s="17"/>
      <c r="F278" s="40" t="s">
        <v>775</v>
      </c>
      <c r="G278" s="41"/>
      <c r="H278" s="28">
        <v>37769.35</v>
      </c>
      <c r="I278" s="28">
        <v>24401.41</v>
      </c>
      <c r="J278" s="28">
        <v>0</v>
      </c>
      <c r="K278" s="28">
        <v>62170.76</v>
      </c>
      <c r="L278" s="44">
        <f>I278-J278</f>
        <v>24401.41</v>
      </c>
    </row>
    <row r="279" spans="1:12" x14ac:dyDescent="0.3">
      <c r="A279" s="18" t="s">
        <v>776</v>
      </c>
      <c r="B279" s="16" t="s">
        <v>351</v>
      </c>
      <c r="C279" s="17"/>
      <c r="D279" s="17"/>
      <c r="E279" s="17"/>
      <c r="F279" s="17"/>
      <c r="G279" s="19" t="s">
        <v>777</v>
      </c>
      <c r="H279" s="42">
        <v>0</v>
      </c>
      <c r="I279" s="42">
        <v>103.84</v>
      </c>
      <c r="J279" s="42">
        <v>0</v>
      </c>
      <c r="K279" s="42">
        <v>103.84</v>
      </c>
    </row>
    <row r="280" spans="1:12" x14ac:dyDescent="0.3">
      <c r="A280" s="18" t="s">
        <v>778</v>
      </c>
      <c r="B280" s="16" t="s">
        <v>351</v>
      </c>
      <c r="C280" s="17"/>
      <c r="D280" s="17"/>
      <c r="E280" s="17"/>
      <c r="F280" s="17"/>
      <c r="G280" s="19" t="s">
        <v>779</v>
      </c>
      <c r="H280" s="42">
        <v>103.64</v>
      </c>
      <c r="I280" s="42">
        <v>89.78</v>
      </c>
      <c r="J280" s="42">
        <v>0</v>
      </c>
      <c r="K280" s="42">
        <v>193.42</v>
      </c>
    </row>
    <row r="281" spans="1:12" x14ac:dyDescent="0.3">
      <c r="A281" s="18" t="s">
        <v>780</v>
      </c>
      <c r="B281" s="16" t="s">
        <v>351</v>
      </c>
      <c r="C281" s="17"/>
      <c r="D281" s="17"/>
      <c r="E281" s="17"/>
      <c r="F281" s="17"/>
      <c r="G281" s="19" t="s">
        <v>781</v>
      </c>
      <c r="H281" s="42">
        <v>0</v>
      </c>
      <c r="I281" s="42">
        <v>4428.8599999999997</v>
      </c>
      <c r="J281" s="42">
        <v>0</v>
      </c>
      <c r="K281" s="42">
        <v>4428.8599999999997</v>
      </c>
    </row>
    <row r="282" spans="1:12" x14ac:dyDescent="0.3">
      <c r="A282" s="18" t="s">
        <v>782</v>
      </c>
      <c r="B282" s="16" t="s">
        <v>351</v>
      </c>
      <c r="C282" s="17"/>
      <c r="D282" s="17"/>
      <c r="E282" s="17"/>
      <c r="F282" s="17"/>
      <c r="G282" s="19" t="s">
        <v>783</v>
      </c>
      <c r="H282" s="42">
        <v>275</v>
      </c>
      <c r="I282" s="42">
        <v>98</v>
      </c>
      <c r="J282" s="42">
        <v>0</v>
      </c>
      <c r="K282" s="42">
        <v>373</v>
      </c>
    </row>
    <row r="283" spans="1:12" x14ac:dyDescent="0.3">
      <c r="A283" s="18" t="s">
        <v>784</v>
      </c>
      <c r="B283" s="16" t="s">
        <v>351</v>
      </c>
      <c r="C283" s="17"/>
      <c r="D283" s="17"/>
      <c r="E283" s="17"/>
      <c r="F283" s="17"/>
      <c r="G283" s="19" t="s">
        <v>785</v>
      </c>
      <c r="H283" s="42">
        <v>92.04</v>
      </c>
      <c r="I283" s="42">
        <v>0</v>
      </c>
      <c r="J283" s="42">
        <v>0</v>
      </c>
      <c r="K283" s="42">
        <v>92.04</v>
      </c>
    </row>
    <row r="284" spans="1:12" x14ac:dyDescent="0.3">
      <c r="A284" s="18" t="s">
        <v>786</v>
      </c>
      <c r="B284" s="16" t="s">
        <v>351</v>
      </c>
      <c r="C284" s="17"/>
      <c r="D284" s="17"/>
      <c r="E284" s="17"/>
      <c r="F284" s="17"/>
      <c r="G284" s="19" t="s">
        <v>787</v>
      </c>
      <c r="H284" s="42">
        <v>59</v>
      </c>
      <c r="I284" s="42">
        <v>24</v>
      </c>
      <c r="J284" s="42">
        <v>0</v>
      </c>
      <c r="K284" s="42">
        <v>83</v>
      </c>
    </row>
    <row r="285" spans="1:12" x14ac:dyDescent="0.3">
      <c r="A285" s="18" t="s">
        <v>788</v>
      </c>
      <c r="B285" s="16" t="s">
        <v>351</v>
      </c>
      <c r="C285" s="17"/>
      <c r="D285" s="17"/>
      <c r="E285" s="17"/>
      <c r="F285" s="17"/>
      <c r="G285" s="19" t="s">
        <v>789</v>
      </c>
      <c r="H285" s="42">
        <v>916.12</v>
      </c>
      <c r="I285" s="42">
        <v>1565.43</v>
      </c>
      <c r="J285" s="42">
        <v>0</v>
      </c>
      <c r="K285" s="42">
        <v>2481.5500000000002</v>
      </c>
    </row>
    <row r="286" spans="1:12" x14ac:dyDescent="0.3">
      <c r="A286" s="18" t="s">
        <v>790</v>
      </c>
      <c r="B286" s="16" t="s">
        <v>351</v>
      </c>
      <c r="C286" s="17"/>
      <c r="D286" s="17"/>
      <c r="E286" s="17"/>
      <c r="F286" s="17"/>
      <c r="G286" s="19" t="s">
        <v>791</v>
      </c>
      <c r="H286" s="42">
        <v>0</v>
      </c>
      <c r="I286" s="42">
        <v>130.57</v>
      </c>
      <c r="J286" s="42">
        <v>0</v>
      </c>
      <c r="K286" s="42">
        <v>130.57</v>
      </c>
    </row>
    <row r="287" spans="1:12" x14ac:dyDescent="0.3">
      <c r="A287" s="18" t="s">
        <v>792</v>
      </c>
      <c r="B287" s="16" t="s">
        <v>351</v>
      </c>
      <c r="C287" s="17"/>
      <c r="D287" s="17"/>
      <c r="E287" s="17"/>
      <c r="F287" s="17"/>
      <c r="G287" s="19" t="s">
        <v>793</v>
      </c>
      <c r="H287" s="42">
        <v>0</v>
      </c>
      <c r="I287" s="42">
        <v>69.400000000000006</v>
      </c>
      <c r="J287" s="42">
        <v>0</v>
      </c>
      <c r="K287" s="42">
        <v>69.400000000000006</v>
      </c>
    </row>
    <row r="288" spans="1:12" x14ac:dyDescent="0.3">
      <c r="A288" s="18" t="s">
        <v>794</v>
      </c>
      <c r="B288" s="16" t="s">
        <v>351</v>
      </c>
      <c r="C288" s="17"/>
      <c r="D288" s="17"/>
      <c r="E288" s="17"/>
      <c r="F288" s="17"/>
      <c r="G288" s="19" t="s">
        <v>795</v>
      </c>
      <c r="H288" s="42">
        <v>2210.1999999999998</v>
      </c>
      <c r="I288" s="42">
        <v>0</v>
      </c>
      <c r="J288" s="42">
        <v>0</v>
      </c>
      <c r="K288" s="42">
        <v>2210.1999999999998</v>
      </c>
    </row>
    <row r="289" spans="1:12" x14ac:dyDescent="0.3">
      <c r="A289" s="18" t="s">
        <v>796</v>
      </c>
      <c r="B289" s="16" t="s">
        <v>351</v>
      </c>
      <c r="C289" s="17"/>
      <c r="D289" s="17"/>
      <c r="E289" s="17"/>
      <c r="F289" s="17"/>
      <c r="G289" s="19" t="s">
        <v>797</v>
      </c>
      <c r="H289" s="42">
        <v>27208.97</v>
      </c>
      <c r="I289" s="42">
        <v>14940.61</v>
      </c>
      <c r="J289" s="42">
        <v>0</v>
      </c>
      <c r="K289" s="42">
        <v>42149.58</v>
      </c>
    </row>
    <row r="290" spans="1:12" x14ac:dyDescent="0.3">
      <c r="A290" s="18" t="s">
        <v>798</v>
      </c>
      <c r="B290" s="16" t="s">
        <v>351</v>
      </c>
      <c r="C290" s="17"/>
      <c r="D290" s="17"/>
      <c r="E290" s="17"/>
      <c r="F290" s="17"/>
      <c r="G290" s="19" t="s">
        <v>799</v>
      </c>
      <c r="H290" s="42">
        <v>262.67</v>
      </c>
      <c r="I290" s="42">
        <v>29.99</v>
      </c>
      <c r="J290" s="42">
        <v>0</v>
      </c>
      <c r="K290" s="42">
        <v>292.66000000000003</v>
      </c>
    </row>
    <row r="291" spans="1:12" x14ac:dyDescent="0.3">
      <c r="A291" s="18" t="s">
        <v>800</v>
      </c>
      <c r="B291" s="16" t="s">
        <v>351</v>
      </c>
      <c r="C291" s="17"/>
      <c r="D291" s="17"/>
      <c r="E291" s="17"/>
      <c r="F291" s="17"/>
      <c r="G291" s="19" t="s">
        <v>801</v>
      </c>
      <c r="H291" s="42">
        <v>3125.55</v>
      </c>
      <c r="I291" s="42">
        <v>1296.1300000000001</v>
      </c>
      <c r="J291" s="42">
        <v>0</v>
      </c>
      <c r="K291" s="42">
        <v>4421.68</v>
      </c>
    </row>
    <row r="292" spans="1:12" x14ac:dyDescent="0.3">
      <c r="A292" s="18" t="s">
        <v>802</v>
      </c>
      <c r="B292" s="16" t="s">
        <v>351</v>
      </c>
      <c r="C292" s="17"/>
      <c r="D292" s="17"/>
      <c r="E292" s="17"/>
      <c r="F292" s="17"/>
      <c r="G292" s="19" t="s">
        <v>803</v>
      </c>
      <c r="H292" s="42">
        <v>3516.16</v>
      </c>
      <c r="I292" s="42">
        <v>1624.8</v>
      </c>
      <c r="J292" s="42">
        <v>0</v>
      </c>
      <c r="K292" s="42">
        <v>5140.96</v>
      </c>
    </row>
    <row r="293" spans="1:12" x14ac:dyDescent="0.3">
      <c r="A293" s="22" t="s">
        <v>351</v>
      </c>
      <c r="B293" s="16" t="s">
        <v>351</v>
      </c>
      <c r="C293" s="17"/>
      <c r="D293" s="17"/>
      <c r="E293" s="17"/>
      <c r="F293" s="17"/>
      <c r="G293" s="23" t="s">
        <v>351</v>
      </c>
      <c r="H293" s="31"/>
      <c r="I293" s="31"/>
      <c r="J293" s="31"/>
      <c r="K293" s="31"/>
    </row>
    <row r="294" spans="1:12" x14ac:dyDescent="0.3">
      <c r="A294" s="39" t="s">
        <v>804</v>
      </c>
      <c r="B294" s="16" t="s">
        <v>351</v>
      </c>
      <c r="C294" s="17"/>
      <c r="D294" s="17"/>
      <c r="E294" s="17"/>
      <c r="F294" s="40" t="s">
        <v>805</v>
      </c>
      <c r="G294" s="41"/>
      <c r="H294" s="28">
        <v>2476</v>
      </c>
      <c r="I294" s="28">
        <v>0</v>
      </c>
      <c r="J294" s="28">
        <v>0</v>
      </c>
      <c r="K294" s="28">
        <v>2476</v>
      </c>
      <c r="L294" s="44">
        <f>I294-J294</f>
        <v>0</v>
      </c>
    </row>
    <row r="295" spans="1:12" x14ac:dyDescent="0.3">
      <c r="A295" s="18" t="s">
        <v>806</v>
      </c>
      <c r="B295" s="16" t="s">
        <v>351</v>
      </c>
      <c r="C295" s="17"/>
      <c r="D295" s="17"/>
      <c r="E295" s="17"/>
      <c r="F295" s="17"/>
      <c r="G295" s="19" t="s">
        <v>807</v>
      </c>
      <c r="H295" s="42">
        <v>2476</v>
      </c>
      <c r="I295" s="42">
        <v>0</v>
      </c>
      <c r="J295" s="42">
        <v>0</v>
      </c>
      <c r="K295" s="42">
        <v>2476</v>
      </c>
    </row>
    <row r="296" spans="1:12" x14ac:dyDescent="0.3">
      <c r="A296" s="22" t="s">
        <v>351</v>
      </c>
      <c r="B296" s="16" t="s">
        <v>351</v>
      </c>
      <c r="C296" s="17"/>
      <c r="D296" s="17"/>
      <c r="E296" s="17"/>
      <c r="F296" s="17"/>
      <c r="G296" s="23" t="s">
        <v>351</v>
      </c>
      <c r="H296" s="31"/>
      <c r="I296" s="31"/>
      <c r="J296" s="31"/>
      <c r="K296" s="31"/>
    </row>
    <row r="297" spans="1:12" x14ac:dyDescent="0.3">
      <c r="A297" s="39" t="s">
        <v>810</v>
      </c>
      <c r="B297" s="16" t="s">
        <v>351</v>
      </c>
      <c r="C297" s="17"/>
      <c r="D297" s="17"/>
      <c r="E297" s="17"/>
      <c r="F297" s="40" t="s">
        <v>811</v>
      </c>
      <c r="G297" s="41"/>
      <c r="H297" s="28">
        <v>0</v>
      </c>
      <c r="I297" s="28">
        <v>600</v>
      </c>
      <c r="J297" s="28">
        <v>0</v>
      </c>
      <c r="K297" s="28">
        <v>600</v>
      </c>
      <c r="L297" s="44">
        <f>I297-J297</f>
        <v>600</v>
      </c>
    </row>
    <row r="298" spans="1:12" x14ac:dyDescent="0.3">
      <c r="A298" s="18" t="s">
        <v>812</v>
      </c>
      <c r="B298" s="16" t="s">
        <v>351</v>
      </c>
      <c r="C298" s="17"/>
      <c r="D298" s="17"/>
      <c r="E298" s="17"/>
      <c r="F298" s="17"/>
      <c r="G298" s="19" t="s">
        <v>813</v>
      </c>
      <c r="H298" s="42">
        <v>0</v>
      </c>
      <c r="I298" s="42">
        <v>600</v>
      </c>
      <c r="J298" s="42">
        <v>0</v>
      </c>
      <c r="K298" s="42">
        <v>600</v>
      </c>
    </row>
    <row r="299" spans="1:12" x14ac:dyDescent="0.3">
      <c r="A299" s="22" t="s">
        <v>351</v>
      </c>
      <c r="B299" s="16" t="s">
        <v>351</v>
      </c>
      <c r="C299" s="17"/>
      <c r="D299" s="17"/>
      <c r="E299" s="17"/>
      <c r="F299" s="17"/>
      <c r="G299" s="23" t="s">
        <v>351</v>
      </c>
      <c r="H299" s="31"/>
      <c r="I299" s="31"/>
      <c r="J299" s="31"/>
      <c r="K299" s="31"/>
    </row>
    <row r="300" spans="1:12" x14ac:dyDescent="0.3">
      <c r="A300" s="39" t="s">
        <v>814</v>
      </c>
      <c r="B300" s="15" t="s">
        <v>351</v>
      </c>
      <c r="C300" s="40" t="s">
        <v>815</v>
      </c>
      <c r="D300" s="41"/>
      <c r="E300" s="41"/>
      <c r="F300" s="41"/>
      <c r="G300" s="41"/>
      <c r="H300" s="28">
        <v>766967.94</v>
      </c>
      <c r="I300" s="28">
        <v>449066.38</v>
      </c>
      <c r="J300" s="28">
        <v>0</v>
      </c>
      <c r="K300" s="28">
        <v>1216034.32</v>
      </c>
      <c r="L300" s="44">
        <f>I300-J300</f>
        <v>449066.38</v>
      </c>
    </row>
    <row r="301" spans="1:12" x14ac:dyDescent="0.3">
      <c r="A301" s="39" t="s">
        <v>816</v>
      </c>
      <c r="B301" s="16" t="s">
        <v>351</v>
      </c>
      <c r="C301" s="17"/>
      <c r="D301" s="40" t="s">
        <v>815</v>
      </c>
      <c r="E301" s="41"/>
      <c r="F301" s="41"/>
      <c r="G301" s="41"/>
      <c r="H301" s="28">
        <v>766967.94</v>
      </c>
      <c r="I301" s="28">
        <v>449066.38</v>
      </c>
      <c r="J301" s="28">
        <v>0</v>
      </c>
      <c r="K301" s="28">
        <v>1216034.32</v>
      </c>
    </row>
    <row r="302" spans="1:12" x14ac:dyDescent="0.3">
      <c r="A302" s="39" t="s">
        <v>817</v>
      </c>
      <c r="B302" s="16" t="s">
        <v>351</v>
      </c>
      <c r="C302" s="17"/>
      <c r="D302" s="17"/>
      <c r="E302" s="40" t="s">
        <v>815</v>
      </c>
      <c r="F302" s="41"/>
      <c r="G302" s="41"/>
      <c r="H302" s="28">
        <v>766967.94</v>
      </c>
      <c r="I302" s="28">
        <v>449066.38</v>
      </c>
      <c r="J302" s="28">
        <v>0</v>
      </c>
      <c r="K302" s="28">
        <v>1216034.32</v>
      </c>
    </row>
    <row r="303" spans="1:12" x14ac:dyDescent="0.3">
      <c r="A303" s="39" t="s">
        <v>818</v>
      </c>
      <c r="B303" s="16" t="s">
        <v>351</v>
      </c>
      <c r="C303" s="17"/>
      <c r="D303" s="17"/>
      <c r="E303" s="17"/>
      <c r="F303" s="40" t="s">
        <v>819</v>
      </c>
      <c r="G303" s="41"/>
      <c r="H303" s="28">
        <v>511285.25</v>
      </c>
      <c r="I303" s="28">
        <v>423959.66</v>
      </c>
      <c r="J303" s="28">
        <v>0</v>
      </c>
      <c r="K303" s="28">
        <v>935244.91</v>
      </c>
      <c r="L303" s="44">
        <f>I303-J303</f>
        <v>423959.66</v>
      </c>
    </row>
    <row r="304" spans="1:12" x14ac:dyDescent="0.3">
      <c r="A304" s="18" t="s">
        <v>826</v>
      </c>
      <c r="B304" s="16" t="s">
        <v>351</v>
      </c>
      <c r="C304" s="17"/>
      <c r="D304" s="17"/>
      <c r="E304" s="17"/>
      <c r="F304" s="17"/>
      <c r="G304" s="19" t="s">
        <v>827</v>
      </c>
      <c r="H304" s="42">
        <v>16952</v>
      </c>
      <c r="I304" s="42">
        <v>8476</v>
      </c>
      <c r="J304" s="42">
        <v>0</v>
      </c>
      <c r="K304" s="42">
        <v>25428</v>
      </c>
    </row>
    <row r="305" spans="1:12" x14ac:dyDescent="0.3">
      <c r="A305" s="18" t="s">
        <v>828</v>
      </c>
      <c r="B305" s="16" t="s">
        <v>351</v>
      </c>
      <c r="C305" s="17"/>
      <c r="D305" s="17"/>
      <c r="E305" s="17"/>
      <c r="F305" s="17"/>
      <c r="G305" s="19" t="s">
        <v>829</v>
      </c>
      <c r="H305" s="42">
        <v>379.95</v>
      </c>
      <c r="I305" s="42">
        <v>633.62</v>
      </c>
      <c r="J305" s="42">
        <v>0</v>
      </c>
      <c r="K305" s="42">
        <v>1013.57</v>
      </c>
    </row>
    <row r="306" spans="1:12" x14ac:dyDescent="0.3">
      <c r="A306" s="18" t="s">
        <v>830</v>
      </c>
      <c r="B306" s="16" t="s">
        <v>351</v>
      </c>
      <c r="C306" s="17"/>
      <c r="D306" s="17"/>
      <c r="E306" s="17"/>
      <c r="F306" s="17"/>
      <c r="G306" s="19" t="s">
        <v>831</v>
      </c>
      <c r="H306" s="42">
        <v>11574.02</v>
      </c>
      <c r="I306" s="42">
        <v>12721.73</v>
      </c>
      <c r="J306" s="42">
        <v>0</v>
      </c>
      <c r="K306" s="42">
        <v>24295.75</v>
      </c>
    </row>
    <row r="307" spans="1:12" x14ac:dyDescent="0.3">
      <c r="A307" s="18" t="s">
        <v>832</v>
      </c>
      <c r="B307" s="16" t="s">
        <v>351</v>
      </c>
      <c r="C307" s="17"/>
      <c r="D307" s="17"/>
      <c r="E307" s="17"/>
      <c r="F307" s="17"/>
      <c r="G307" s="19" t="s">
        <v>833</v>
      </c>
      <c r="H307" s="42">
        <v>482379.28</v>
      </c>
      <c r="I307" s="42">
        <v>402128.31</v>
      </c>
      <c r="J307" s="42">
        <v>0</v>
      </c>
      <c r="K307" s="42">
        <v>884507.59</v>
      </c>
    </row>
    <row r="308" spans="1:12" x14ac:dyDescent="0.3">
      <c r="A308" s="22" t="s">
        <v>351</v>
      </c>
      <c r="B308" s="16" t="s">
        <v>351</v>
      </c>
      <c r="C308" s="17"/>
      <c r="D308" s="17"/>
      <c r="E308" s="17"/>
      <c r="F308" s="17"/>
      <c r="G308" s="23" t="s">
        <v>351</v>
      </c>
      <c r="H308" s="31"/>
      <c r="I308" s="31"/>
      <c r="J308" s="31"/>
      <c r="K308" s="31"/>
    </row>
    <row r="309" spans="1:12" x14ac:dyDescent="0.3">
      <c r="A309" s="39" t="s">
        <v>836</v>
      </c>
      <c r="B309" s="16" t="s">
        <v>351</v>
      </c>
      <c r="C309" s="17"/>
      <c r="D309" s="17"/>
      <c r="E309" s="17"/>
      <c r="F309" s="40" t="s">
        <v>837</v>
      </c>
      <c r="G309" s="41"/>
      <c r="H309" s="28">
        <v>1600</v>
      </c>
      <c r="I309" s="28">
        <v>800</v>
      </c>
      <c r="J309" s="28">
        <v>0</v>
      </c>
      <c r="K309" s="28">
        <v>2400</v>
      </c>
      <c r="L309" s="44">
        <f>I309-J309</f>
        <v>800</v>
      </c>
    </row>
    <row r="310" spans="1:12" x14ac:dyDescent="0.3">
      <c r="A310" s="18" t="s">
        <v>838</v>
      </c>
      <c r="B310" s="16" t="s">
        <v>351</v>
      </c>
      <c r="C310" s="17"/>
      <c r="D310" s="17"/>
      <c r="E310" s="17"/>
      <c r="F310" s="17"/>
      <c r="G310" s="19" t="s">
        <v>839</v>
      </c>
      <c r="H310" s="42">
        <v>1600</v>
      </c>
      <c r="I310" s="42">
        <v>800</v>
      </c>
      <c r="J310" s="42">
        <v>0</v>
      </c>
      <c r="K310" s="42">
        <v>2400</v>
      </c>
    </row>
    <row r="311" spans="1:12" x14ac:dyDescent="0.3">
      <c r="A311" s="22" t="s">
        <v>351</v>
      </c>
      <c r="B311" s="16" t="s">
        <v>351</v>
      </c>
      <c r="C311" s="17"/>
      <c r="D311" s="17"/>
      <c r="E311" s="17"/>
      <c r="F311" s="17"/>
      <c r="G311" s="23" t="s">
        <v>351</v>
      </c>
      <c r="H311" s="31"/>
      <c r="I311" s="31"/>
      <c r="J311" s="31"/>
      <c r="K311" s="31"/>
    </row>
    <row r="312" spans="1:12" x14ac:dyDescent="0.3">
      <c r="A312" s="39" t="s">
        <v>842</v>
      </c>
      <c r="B312" s="16" t="s">
        <v>351</v>
      </c>
      <c r="C312" s="17"/>
      <c r="D312" s="17"/>
      <c r="E312" s="17"/>
      <c r="F312" s="40" t="s">
        <v>843</v>
      </c>
      <c r="G312" s="41"/>
      <c r="H312" s="28">
        <v>27704.69</v>
      </c>
      <c r="I312" s="28">
        <v>14556.72</v>
      </c>
      <c r="J312" s="28">
        <v>0</v>
      </c>
      <c r="K312" s="28">
        <v>42261.41</v>
      </c>
      <c r="L312" s="44">
        <f>I312-J312</f>
        <v>14556.72</v>
      </c>
    </row>
    <row r="313" spans="1:12" x14ac:dyDescent="0.3">
      <c r="A313" s="18" t="s">
        <v>844</v>
      </c>
      <c r="B313" s="16" t="s">
        <v>351</v>
      </c>
      <c r="C313" s="17"/>
      <c r="D313" s="17"/>
      <c r="E313" s="17"/>
      <c r="F313" s="17"/>
      <c r="G313" s="19" t="s">
        <v>845</v>
      </c>
      <c r="H313" s="42">
        <v>27704.69</v>
      </c>
      <c r="I313" s="42">
        <v>14556.72</v>
      </c>
      <c r="J313" s="42">
        <v>0</v>
      </c>
      <c r="K313" s="42">
        <v>42261.41</v>
      </c>
    </row>
    <row r="314" spans="1:12" x14ac:dyDescent="0.3">
      <c r="A314" s="22" t="s">
        <v>351</v>
      </c>
      <c r="B314" s="16" t="s">
        <v>351</v>
      </c>
      <c r="C314" s="17"/>
      <c r="D314" s="17"/>
      <c r="E314" s="17"/>
      <c r="F314" s="17"/>
      <c r="G314" s="23" t="s">
        <v>351</v>
      </c>
      <c r="H314" s="31"/>
      <c r="I314" s="31"/>
      <c r="J314" s="31"/>
      <c r="K314" s="31"/>
    </row>
    <row r="315" spans="1:12" x14ac:dyDescent="0.3">
      <c r="A315" s="39" t="s">
        <v>846</v>
      </c>
      <c r="B315" s="16" t="s">
        <v>351</v>
      </c>
      <c r="C315" s="17"/>
      <c r="D315" s="17"/>
      <c r="E315" s="17"/>
      <c r="F315" s="40" t="s">
        <v>805</v>
      </c>
      <c r="G315" s="41"/>
      <c r="H315" s="28">
        <v>226378</v>
      </c>
      <c r="I315" s="28">
        <v>9750</v>
      </c>
      <c r="J315" s="28">
        <v>0</v>
      </c>
      <c r="K315" s="28">
        <v>236128</v>
      </c>
      <c r="L315" s="44">
        <f>I315-J315</f>
        <v>9750</v>
      </c>
    </row>
    <row r="316" spans="1:12" x14ac:dyDescent="0.3">
      <c r="A316" s="18" t="s">
        <v>847</v>
      </c>
      <c r="B316" s="16" t="s">
        <v>351</v>
      </c>
      <c r="C316" s="17"/>
      <c r="D316" s="17"/>
      <c r="E316" s="17"/>
      <c r="F316" s="17"/>
      <c r="G316" s="19" t="s">
        <v>807</v>
      </c>
      <c r="H316" s="42">
        <v>619</v>
      </c>
      <c r="I316" s="42">
        <v>0</v>
      </c>
      <c r="J316" s="42">
        <v>0</v>
      </c>
      <c r="K316" s="42">
        <v>619</v>
      </c>
      <c r="L316" s="44">
        <f>I316-J316</f>
        <v>0</v>
      </c>
    </row>
    <row r="317" spans="1:12" x14ac:dyDescent="0.3">
      <c r="A317" s="18" t="s">
        <v>850</v>
      </c>
      <c r="B317" s="16" t="s">
        <v>351</v>
      </c>
      <c r="C317" s="17"/>
      <c r="D317" s="17"/>
      <c r="E317" s="17"/>
      <c r="F317" s="17"/>
      <c r="G317" s="19" t="s">
        <v>851</v>
      </c>
      <c r="H317" s="42">
        <v>224850</v>
      </c>
      <c r="I317" s="42">
        <v>9750</v>
      </c>
      <c r="J317" s="42">
        <v>0</v>
      </c>
      <c r="K317" s="42">
        <v>234600</v>
      </c>
      <c r="L317" s="44">
        <f>I317-J317</f>
        <v>9750</v>
      </c>
    </row>
    <row r="318" spans="1:12" x14ac:dyDescent="0.3">
      <c r="A318" s="18" t="s">
        <v>852</v>
      </c>
      <c r="B318" s="16" t="s">
        <v>351</v>
      </c>
      <c r="C318" s="17"/>
      <c r="D318" s="17"/>
      <c r="E318" s="17"/>
      <c r="F318" s="17"/>
      <c r="G318" s="19" t="s">
        <v>809</v>
      </c>
      <c r="H318" s="42">
        <v>909</v>
      </c>
      <c r="I318" s="42">
        <v>0</v>
      </c>
      <c r="J318" s="42">
        <v>0</v>
      </c>
      <c r="K318" s="42">
        <v>909</v>
      </c>
      <c r="L318" s="44">
        <f>I318-J318</f>
        <v>0</v>
      </c>
    </row>
    <row r="319" spans="1:12" x14ac:dyDescent="0.3">
      <c r="A319" s="22" t="s">
        <v>351</v>
      </c>
      <c r="B319" s="16" t="s">
        <v>351</v>
      </c>
      <c r="C319" s="17"/>
      <c r="D319" s="17"/>
      <c r="E319" s="17"/>
      <c r="F319" s="17"/>
      <c r="G319" s="23" t="s">
        <v>351</v>
      </c>
      <c r="H319" s="31"/>
      <c r="I319" s="31"/>
      <c r="J319" s="31"/>
      <c r="K319" s="31"/>
    </row>
    <row r="320" spans="1:12" x14ac:dyDescent="0.3">
      <c r="A320" s="39" t="s">
        <v>853</v>
      </c>
      <c r="B320" s="15" t="s">
        <v>351</v>
      </c>
      <c r="C320" s="40" t="s">
        <v>854</v>
      </c>
      <c r="D320" s="41"/>
      <c r="E320" s="41"/>
      <c r="F320" s="41"/>
      <c r="G320" s="41"/>
      <c r="H320" s="28">
        <v>81013.45</v>
      </c>
      <c r="I320" s="28">
        <v>5941.17</v>
      </c>
      <c r="J320" s="28">
        <v>0.06</v>
      </c>
      <c r="K320" s="28">
        <v>86954.559999999998</v>
      </c>
      <c r="L320" s="44">
        <f>I320-J320</f>
        <v>5941.11</v>
      </c>
    </row>
    <row r="321" spans="1:12" x14ac:dyDescent="0.3">
      <c r="A321" s="39" t="s">
        <v>855</v>
      </c>
      <c r="B321" s="16" t="s">
        <v>351</v>
      </c>
      <c r="C321" s="17"/>
      <c r="D321" s="40" t="s">
        <v>854</v>
      </c>
      <c r="E321" s="41"/>
      <c r="F321" s="41"/>
      <c r="G321" s="41"/>
      <c r="H321" s="28">
        <v>81013.45</v>
      </c>
      <c r="I321" s="28">
        <v>5941.17</v>
      </c>
      <c r="J321" s="28">
        <v>0.06</v>
      </c>
      <c r="K321" s="28">
        <v>86954.559999999998</v>
      </c>
    </row>
    <row r="322" spans="1:12" x14ac:dyDescent="0.3">
      <c r="A322" s="39" t="s">
        <v>856</v>
      </c>
      <c r="B322" s="16" t="s">
        <v>351</v>
      </c>
      <c r="C322" s="17"/>
      <c r="D322" s="17"/>
      <c r="E322" s="40" t="s">
        <v>857</v>
      </c>
      <c r="F322" s="41"/>
      <c r="G322" s="41"/>
      <c r="H322" s="28">
        <v>81013.45</v>
      </c>
      <c r="I322" s="28">
        <v>5941.17</v>
      </c>
      <c r="J322" s="28">
        <v>0.06</v>
      </c>
      <c r="K322" s="28">
        <v>86954.559999999998</v>
      </c>
    </row>
    <row r="323" spans="1:12" x14ac:dyDescent="0.3">
      <c r="A323" s="39" t="s">
        <v>858</v>
      </c>
      <c r="B323" s="16" t="s">
        <v>351</v>
      </c>
      <c r="C323" s="17"/>
      <c r="D323" s="17"/>
      <c r="E323" s="17"/>
      <c r="F323" s="40" t="s">
        <v>859</v>
      </c>
      <c r="G323" s="41"/>
      <c r="H323" s="28">
        <v>77288.91</v>
      </c>
      <c r="I323" s="28">
        <v>1492.52</v>
      </c>
      <c r="J323" s="28">
        <v>0.02</v>
      </c>
      <c r="K323" s="28">
        <v>78781.41</v>
      </c>
      <c r="L323" s="44">
        <f>I323-J323</f>
        <v>1492.5</v>
      </c>
    </row>
    <row r="324" spans="1:12" x14ac:dyDescent="0.3">
      <c r="A324" s="18" t="s">
        <v>860</v>
      </c>
      <c r="B324" s="16" t="s">
        <v>351</v>
      </c>
      <c r="C324" s="17"/>
      <c r="D324" s="17"/>
      <c r="E324" s="17"/>
      <c r="F324" s="17"/>
      <c r="G324" s="19" t="s">
        <v>861</v>
      </c>
      <c r="H324" s="42">
        <v>77288.91</v>
      </c>
      <c r="I324" s="42">
        <v>1492.52</v>
      </c>
      <c r="J324" s="42">
        <v>0.02</v>
      </c>
      <c r="K324" s="42">
        <v>78781.41</v>
      </c>
    </row>
    <row r="325" spans="1:12" x14ac:dyDescent="0.3">
      <c r="A325" s="22" t="s">
        <v>351</v>
      </c>
      <c r="B325" s="16" t="s">
        <v>351</v>
      </c>
      <c r="C325" s="17"/>
      <c r="D325" s="17"/>
      <c r="E325" s="17"/>
      <c r="F325" s="17"/>
      <c r="G325" s="23" t="s">
        <v>351</v>
      </c>
      <c r="H325" s="31"/>
      <c r="I325" s="31"/>
      <c r="J325" s="31"/>
      <c r="K325" s="31"/>
    </row>
    <row r="326" spans="1:12" x14ac:dyDescent="0.3">
      <c r="A326" s="39" t="s">
        <v>866</v>
      </c>
      <c r="B326" s="16" t="s">
        <v>351</v>
      </c>
      <c r="C326" s="17"/>
      <c r="D326" s="17"/>
      <c r="E326" s="17"/>
      <c r="F326" s="40" t="s">
        <v>867</v>
      </c>
      <c r="G326" s="41"/>
      <c r="H326" s="28">
        <v>151.91999999999999</v>
      </c>
      <c r="I326" s="28">
        <v>2662.34</v>
      </c>
      <c r="J326" s="28">
        <v>0</v>
      </c>
      <c r="K326" s="28">
        <v>2814.26</v>
      </c>
      <c r="L326" s="44">
        <f>I326-J326</f>
        <v>2662.34</v>
      </c>
    </row>
    <row r="327" spans="1:12" x14ac:dyDescent="0.3">
      <c r="A327" s="18" t="s">
        <v>868</v>
      </c>
      <c r="B327" s="16" t="s">
        <v>351</v>
      </c>
      <c r="C327" s="17"/>
      <c r="D327" s="17"/>
      <c r="E327" s="17"/>
      <c r="F327" s="17"/>
      <c r="G327" s="19" t="s">
        <v>869</v>
      </c>
      <c r="H327" s="42">
        <v>151.91999999999999</v>
      </c>
      <c r="I327" s="42">
        <v>2662.34</v>
      </c>
      <c r="J327" s="42">
        <v>0</v>
      </c>
      <c r="K327" s="42">
        <v>2814.26</v>
      </c>
    </row>
    <row r="328" spans="1:12" x14ac:dyDescent="0.3">
      <c r="A328" s="22" t="s">
        <v>351</v>
      </c>
      <c r="B328" s="16" t="s">
        <v>351</v>
      </c>
      <c r="C328" s="17"/>
      <c r="D328" s="17"/>
      <c r="E328" s="17"/>
      <c r="F328" s="17"/>
      <c r="G328" s="23" t="s">
        <v>351</v>
      </c>
      <c r="H328" s="31"/>
      <c r="I328" s="31"/>
      <c r="J328" s="31"/>
      <c r="K328" s="31"/>
    </row>
    <row r="329" spans="1:12" x14ac:dyDescent="0.3">
      <c r="A329" s="39" t="s">
        <v>870</v>
      </c>
      <c r="B329" s="16" t="s">
        <v>351</v>
      </c>
      <c r="C329" s="17"/>
      <c r="D329" s="17"/>
      <c r="E329" s="17"/>
      <c r="F329" s="40" t="s">
        <v>805</v>
      </c>
      <c r="G329" s="41"/>
      <c r="H329" s="28">
        <v>3572.62</v>
      </c>
      <c r="I329" s="28">
        <v>1786.31</v>
      </c>
      <c r="J329" s="28">
        <v>0.04</v>
      </c>
      <c r="K329" s="28">
        <v>5358.89</v>
      </c>
      <c r="L329" s="44">
        <f>I329-J329</f>
        <v>1786.27</v>
      </c>
    </row>
    <row r="330" spans="1:12" x14ac:dyDescent="0.3">
      <c r="A330" s="18" t="s">
        <v>872</v>
      </c>
      <c r="B330" s="16" t="s">
        <v>351</v>
      </c>
      <c r="C330" s="17"/>
      <c r="D330" s="17"/>
      <c r="E330" s="17"/>
      <c r="F330" s="17"/>
      <c r="G330" s="19" t="s">
        <v>873</v>
      </c>
      <c r="H330" s="42">
        <v>3572.62</v>
      </c>
      <c r="I330" s="42">
        <v>1786.31</v>
      </c>
      <c r="J330" s="42">
        <v>0.04</v>
      </c>
      <c r="K330" s="42">
        <v>5358.89</v>
      </c>
    </row>
    <row r="331" spans="1:12" x14ac:dyDescent="0.3">
      <c r="A331" s="39" t="s">
        <v>351</v>
      </c>
      <c r="B331" s="16" t="s">
        <v>351</v>
      </c>
      <c r="C331" s="17"/>
      <c r="D331" s="17"/>
      <c r="E331" s="40" t="s">
        <v>351</v>
      </c>
      <c r="F331" s="41"/>
      <c r="G331" s="41"/>
      <c r="H331" s="31"/>
      <c r="I331" s="31"/>
      <c r="J331" s="31"/>
      <c r="K331" s="31"/>
    </row>
    <row r="332" spans="1:12" x14ac:dyDescent="0.3">
      <c r="A332" s="39" t="s">
        <v>874</v>
      </c>
      <c r="B332" s="15" t="s">
        <v>351</v>
      </c>
      <c r="C332" s="40" t="s">
        <v>875</v>
      </c>
      <c r="D332" s="41"/>
      <c r="E332" s="41"/>
      <c r="F332" s="41"/>
      <c r="G332" s="41"/>
      <c r="H332" s="28">
        <v>147134.51999999999</v>
      </c>
      <c r="I332" s="28">
        <v>167280.85999999999</v>
      </c>
      <c r="J332" s="28">
        <v>0</v>
      </c>
      <c r="K332" s="28">
        <v>314415.38</v>
      </c>
      <c r="L332" s="44">
        <f>I332-J332</f>
        <v>167280.85999999999</v>
      </c>
    </row>
    <row r="333" spans="1:12" x14ac:dyDescent="0.3">
      <c r="A333" s="39" t="s">
        <v>876</v>
      </c>
      <c r="B333" s="16" t="s">
        <v>351</v>
      </c>
      <c r="C333" s="17"/>
      <c r="D333" s="40" t="s">
        <v>875</v>
      </c>
      <c r="E333" s="41"/>
      <c r="F333" s="41"/>
      <c r="G333" s="41"/>
      <c r="H333" s="28">
        <v>147134.51999999999</v>
      </c>
      <c r="I333" s="28">
        <v>167280.85999999999</v>
      </c>
      <c r="J333" s="28">
        <v>0</v>
      </c>
      <c r="K333" s="28">
        <v>314415.38</v>
      </c>
    </row>
    <row r="334" spans="1:12" x14ac:dyDescent="0.3">
      <c r="A334" s="39" t="s">
        <v>877</v>
      </c>
      <c r="B334" s="16" t="s">
        <v>351</v>
      </c>
      <c r="C334" s="17"/>
      <c r="D334" s="17"/>
      <c r="E334" s="40" t="s">
        <v>875</v>
      </c>
      <c r="F334" s="41"/>
      <c r="G334" s="41"/>
      <c r="H334" s="28">
        <v>147134.51999999999</v>
      </c>
      <c r="I334" s="28">
        <v>167280.85999999999</v>
      </c>
      <c r="J334" s="28">
        <v>0</v>
      </c>
      <c r="K334" s="28">
        <v>314415.38</v>
      </c>
    </row>
    <row r="335" spans="1:12" x14ac:dyDescent="0.3">
      <c r="A335" s="39" t="s">
        <v>878</v>
      </c>
      <c r="B335" s="16" t="s">
        <v>351</v>
      </c>
      <c r="C335" s="17"/>
      <c r="D335" s="17"/>
      <c r="E335" s="17"/>
      <c r="F335" s="40" t="s">
        <v>863</v>
      </c>
      <c r="G335" s="41"/>
      <c r="H335" s="28">
        <v>63920.2</v>
      </c>
      <c r="I335" s="28">
        <v>78019.039999999994</v>
      </c>
      <c r="J335" s="28">
        <v>0</v>
      </c>
      <c r="K335" s="28">
        <v>141939.24</v>
      </c>
      <c r="L335" s="44">
        <f>I335-J335</f>
        <v>78019.039999999994</v>
      </c>
    </row>
    <row r="336" spans="1:12" x14ac:dyDescent="0.3">
      <c r="A336" s="18" t="s">
        <v>879</v>
      </c>
      <c r="B336" s="16" t="s">
        <v>351</v>
      </c>
      <c r="C336" s="17"/>
      <c r="D336" s="17"/>
      <c r="E336" s="17"/>
      <c r="F336" s="17"/>
      <c r="G336" s="19" t="s">
        <v>880</v>
      </c>
      <c r="H336" s="42">
        <v>63920.2</v>
      </c>
      <c r="I336" s="42">
        <v>78019.039999999994</v>
      </c>
      <c r="J336" s="42">
        <v>0</v>
      </c>
      <c r="K336" s="42">
        <v>141939.24</v>
      </c>
    </row>
    <row r="337" spans="1:12" x14ac:dyDescent="0.3">
      <c r="A337" s="22" t="s">
        <v>351</v>
      </c>
      <c r="B337" s="16" t="s">
        <v>351</v>
      </c>
      <c r="C337" s="17"/>
      <c r="D337" s="17"/>
      <c r="E337" s="17"/>
      <c r="F337" s="17"/>
      <c r="G337" s="23" t="s">
        <v>351</v>
      </c>
      <c r="H337" s="31"/>
      <c r="I337" s="31"/>
      <c r="J337" s="31"/>
      <c r="K337" s="31"/>
    </row>
    <row r="338" spans="1:12" x14ac:dyDescent="0.3">
      <c r="A338" s="39" t="s">
        <v>881</v>
      </c>
      <c r="B338" s="16" t="s">
        <v>351</v>
      </c>
      <c r="C338" s="17"/>
      <c r="D338" s="17"/>
      <c r="E338" s="17"/>
      <c r="F338" s="40" t="s">
        <v>882</v>
      </c>
      <c r="G338" s="41"/>
      <c r="H338" s="28">
        <v>75167.320000000007</v>
      </c>
      <c r="I338" s="28">
        <v>88761.82</v>
      </c>
      <c r="J338" s="28">
        <v>0</v>
      </c>
      <c r="K338" s="28">
        <v>163929.14000000001</v>
      </c>
      <c r="L338" s="44">
        <f>I338-J338</f>
        <v>88761.82</v>
      </c>
    </row>
    <row r="339" spans="1:12" x14ac:dyDescent="0.3">
      <c r="A339" s="18" t="s">
        <v>883</v>
      </c>
      <c r="B339" s="16" t="s">
        <v>351</v>
      </c>
      <c r="C339" s="17"/>
      <c r="D339" s="17"/>
      <c r="E339" s="17"/>
      <c r="F339" s="17"/>
      <c r="G339" s="19" t="s">
        <v>884</v>
      </c>
      <c r="H339" s="42">
        <v>62935</v>
      </c>
      <c r="I339" s="42">
        <v>80815</v>
      </c>
      <c r="J339" s="42">
        <v>0</v>
      </c>
      <c r="K339" s="42">
        <v>143750</v>
      </c>
      <c r="L339" s="44">
        <f>I339-J339</f>
        <v>80815</v>
      </c>
    </row>
    <row r="340" spans="1:12" x14ac:dyDescent="0.3">
      <c r="A340" s="18" t="s">
        <v>885</v>
      </c>
      <c r="B340" s="16" t="s">
        <v>351</v>
      </c>
      <c r="C340" s="17"/>
      <c r="D340" s="17"/>
      <c r="E340" s="17"/>
      <c r="F340" s="17"/>
      <c r="G340" s="19" t="s">
        <v>886</v>
      </c>
      <c r="H340" s="42">
        <v>12232.32</v>
      </c>
      <c r="I340" s="42">
        <v>7946.82</v>
      </c>
      <c r="J340" s="42">
        <v>0</v>
      </c>
      <c r="K340" s="42">
        <v>20179.14</v>
      </c>
      <c r="L340" s="44">
        <f>I340-J340</f>
        <v>7946.82</v>
      </c>
    </row>
    <row r="341" spans="1:12" x14ac:dyDescent="0.3">
      <c r="A341" s="22" t="s">
        <v>351</v>
      </c>
      <c r="B341" s="16" t="s">
        <v>351</v>
      </c>
      <c r="C341" s="17"/>
      <c r="D341" s="17"/>
      <c r="E341" s="17"/>
      <c r="F341" s="17"/>
      <c r="G341" s="23" t="s">
        <v>351</v>
      </c>
      <c r="H341" s="31"/>
      <c r="I341" s="31"/>
      <c r="J341" s="31"/>
      <c r="K341" s="31"/>
    </row>
    <row r="342" spans="1:12" x14ac:dyDescent="0.3">
      <c r="A342" s="39" t="s">
        <v>887</v>
      </c>
      <c r="B342" s="16" t="s">
        <v>351</v>
      </c>
      <c r="C342" s="17"/>
      <c r="D342" s="17"/>
      <c r="E342" s="17"/>
      <c r="F342" s="40" t="s">
        <v>805</v>
      </c>
      <c r="G342" s="41"/>
      <c r="H342" s="28">
        <v>8047</v>
      </c>
      <c r="I342" s="28">
        <v>500</v>
      </c>
      <c r="J342" s="28">
        <v>0</v>
      </c>
      <c r="K342" s="28">
        <v>8547</v>
      </c>
      <c r="L342" s="44">
        <f>I342-J342</f>
        <v>500</v>
      </c>
    </row>
    <row r="343" spans="1:12" x14ac:dyDescent="0.3">
      <c r="A343" s="18" t="s">
        <v>888</v>
      </c>
      <c r="B343" s="16" t="s">
        <v>351</v>
      </c>
      <c r="C343" s="17"/>
      <c r="D343" s="17"/>
      <c r="E343" s="17"/>
      <c r="F343" s="17"/>
      <c r="G343" s="19" t="s">
        <v>807</v>
      </c>
      <c r="H343" s="42">
        <v>8047</v>
      </c>
      <c r="I343" s="42">
        <v>0</v>
      </c>
      <c r="J343" s="42">
        <v>0</v>
      </c>
      <c r="K343" s="42">
        <v>8047</v>
      </c>
    </row>
    <row r="344" spans="1:12" x14ac:dyDescent="0.3">
      <c r="A344" s="18" t="s">
        <v>889</v>
      </c>
      <c r="B344" s="16" t="s">
        <v>351</v>
      </c>
      <c r="C344" s="17"/>
      <c r="D344" s="17"/>
      <c r="E344" s="17"/>
      <c r="F344" s="17"/>
      <c r="G344" s="19" t="s">
        <v>809</v>
      </c>
      <c r="H344" s="42">
        <v>0</v>
      </c>
      <c r="I344" s="42">
        <v>500</v>
      </c>
      <c r="J344" s="42">
        <v>0</v>
      </c>
      <c r="K344" s="42">
        <v>500</v>
      </c>
    </row>
    <row r="345" spans="1:12" x14ac:dyDescent="0.3">
      <c r="A345" s="22" t="s">
        <v>351</v>
      </c>
      <c r="B345" s="16" t="s">
        <v>351</v>
      </c>
      <c r="C345" s="17"/>
      <c r="D345" s="17"/>
      <c r="E345" s="17"/>
      <c r="F345" s="17"/>
      <c r="G345" s="23" t="s">
        <v>351</v>
      </c>
      <c r="H345" s="31"/>
      <c r="I345" s="31"/>
      <c r="J345" s="31"/>
      <c r="K345" s="31"/>
    </row>
    <row r="346" spans="1:12" x14ac:dyDescent="0.3">
      <c r="A346" s="39" t="s">
        <v>890</v>
      </c>
      <c r="B346" s="15" t="s">
        <v>351</v>
      </c>
      <c r="C346" s="40" t="s">
        <v>891</v>
      </c>
      <c r="D346" s="41"/>
      <c r="E346" s="41"/>
      <c r="F346" s="41"/>
      <c r="G346" s="41"/>
      <c r="H346" s="28">
        <v>228303.05</v>
      </c>
      <c r="I346" s="28">
        <v>162104.68</v>
      </c>
      <c r="J346" s="28">
        <v>0</v>
      </c>
      <c r="K346" s="28">
        <v>390407.73</v>
      </c>
      <c r="L346" s="44">
        <f>I346-J346</f>
        <v>162104.68</v>
      </c>
    </row>
    <row r="347" spans="1:12" x14ac:dyDescent="0.3">
      <c r="A347" s="39" t="s">
        <v>892</v>
      </c>
      <c r="B347" s="16" t="s">
        <v>351</v>
      </c>
      <c r="C347" s="17"/>
      <c r="D347" s="40" t="s">
        <v>891</v>
      </c>
      <c r="E347" s="41"/>
      <c r="F347" s="41"/>
      <c r="G347" s="41"/>
      <c r="H347" s="28">
        <v>228303.05</v>
      </c>
      <c r="I347" s="28">
        <v>162104.68</v>
      </c>
      <c r="J347" s="28">
        <v>0</v>
      </c>
      <c r="K347" s="28">
        <v>390407.73</v>
      </c>
    </row>
    <row r="348" spans="1:12" x14ac:dyDescent="0.3">
      <c r="A348" s="39" t="s">
        <v>893</v>
      </c>
      <c r="B348" s="16" t="s">
        <v>351</v>
      </c>
      <c r="C348" s="17"/>
      <c r="D348" s="17"/>
      <c r="E348" s="40" t="s">
        <v>891</v>
      </c>
      <c r="F348" s="41"/>
      <c r="G348" s="41"/>
      <c r="H348" s="28">
        <v>228303.05</v>
      </c>
      <c r="I348" s="28">
        <v>162104.68</v>
      </c>
      <c r="J348" s="28">
        <v>0</v>
      </c>
      <c r="K348" s="28">
        <v>390407.73</v>
      </c>
    </row>
    <row r="349" spans="1:12" x14ac:dyDescent="0.3">
      <c r="A349" s="39" t="s">
        <v>894</v>
      </c>
      <c r="B349" s="16" t="s">
        <v>351</v>
      </c>
      <c r="C349" s="17"/>
      <c r="D349" s="17"/>
      <c r="E349" s="17"/>
      <c r="F349" s="40" t="s">
        <v>895</v>
      </c>
      <c r="G349" s="41"/>
      <c r="H349" s="28">
        <v>0</v>
      </c>
      <c r="I349" s="28">
        <v>2000</v>
      </c>
      <c r="J349" s="28">
        <v>0</v>
      </c>
      <c r="K349" s="28">
        <v>2000</v>
      </c>
      <c r="L349" s="44">
        <f>I349-J349</f>
        <v>2000</v>
      </c>
    </row>
    <row r="350" spans="1:12" x14ac:dyDescent="0.3">
      <c r="A350" s="18" t="s">
        <v>896</v>
      </c>
      <c r="B350" s="16" t="s">
        <v>351</v>
      </c>
      <c r="C350" s="17"/>
      <c r="D350" s="17"/>
      <c r="E350" s="17"/>
      <c r="F350" s="17"/>
      <c r="G350" s="19" t="s">
        <v>895</v>
      </c>
      <c r="H350" s="42">
        <v>0</v>
      </c>
      <c r="I350" s="42">
        <v>2000</v>
      </c>
      <c r="J350" s="42">
        <v>0</v>
      </c>
      <c r="K350" s="42">
        <v>2000</v>
      </c>
    </row>
    <row r="351" spans="1:12" x14ac:dyDescent="0.3">
      <c r="A351" s="22" t="s">
        <v>351</v>
      </c>
      <c r="B351" s="16" t="s">
        <v>351</v>
      </c>
      <c r="C351" s="17"/>
      <c r="D351" s="17"/>
      <c r="E351" s="17"/>
      <c r="F351" s="17"/>
      <c r="G351" s="23" t="s">
        <v>351</v>
      </c>
      <c r="H351" s="31"/>
      <c r="I351" s="31"/>
      <c r="J351" s="31"/>
      <c r="K351" s="31"/>
    </row>
    <row r="352" spans="1:12" x14ac:dyDescent="0.3">
      <c r="A352" s="39" t="s">
        <v>903</v>
      </c>
      <c r="B352" s="16" t="s">
        <v>351</v>
      </c>
      <c r="C352" s="17"/>
      <c r="D352" s="17"/>
      <c r="E352" s="17"/>
      <c r="F352" s="40" t="s">
        <v>904</v>
      </c>
      <c r="G352" s="41"/>
      <c r="H352" s="28">
        <v>1056</v>
      </c>
      <c r="I352" s="28">
        <v>0</v>
      </c>
      <c r="J352" s="28">
        <v>0</v>
      </c>
      <c r="K352" s="28">
        <v>1056</v>
      </c>
      <c r="L352" s="44">
        <f>I352-J352</f>
        <v>0</v>
      </c>
    </row>
    <row r="353" spans="1:12" x14ac:dyDescent="0.3">
      <c r="A353" s="18" t="s">
        <v>905</v>
      </c>
      <c r="B353" s="16" t="s">
        <v>351</v>
      </c>
      <c r="C353" s="17"/>
      <c r="D353" s="17"/>
      <c r="E353" s="17"/>
      <c r="F353" s="17"/>
      <c r="G353" s="19" t="s">
        <v>906</v>
      </c>
      <c r="H353" s="42">
        <v>1056</v>
      </c>
      <c r="I353" s="42">
        <v>0</v>
      </c>
      <c r="J353" s="42">
        <v>0</v>
      </c>
      <c r="K353" s="42">
        <v>1056</v>
      </c>
    </row>
    <row r="354" spans="1:12" x14ac:dyDescent="0.3">
      <c r="A354" s="22" t="s">
        <v>351</v>
      </c>
      <c r="B354" s="16" t="s">
        <v>351</v>
      </c>
      <c r="C354" s="17"/>
      <c r="D354" s="17"/>
      <c r="E354" s="17"/>
      <c r="F354" s="17"/>
      <c r="G354" s="23" t="s">
        <v>351</v>
      </c>
      <c r="H354" s="31"/>
      <c r="I354" s="31"/>
      <c r="J354" s="31"/>
      <c r="K354" s="31"/>
    </row>
    <row r="355" spans="1:12" x14ac:dyDescent="0.3">
      <c r="A355" s="39" t="s">
        <v>907</v>
      </c>
      <c r="B355" s="16" t="s">
        <v>351</v>
      </c>
      <c r="C355" s="17"/>
      <c r="D355" s="17"/>
      <c r="E355" s="17"/>
      <c r="F355" s="40" t="s">
        <v>908</v>
      </c>
      <c r="G355" s="41"/>
      <c r="H355" s="28">
        <v>200646.45</v>
      </c>
      <c r="I355" s="28">
        <v>153855.67999999999</v>
      </c>
      <c r="J355" s="28">
        <v>0</v>
      </c>
      <c r="K355" s="28">
        <v>354502.13</v>
      </c>
      <c r="L355" s="44">
        <f t="shared" ref="L355:L363" si="1">I355-J355</f>
        <v>153855.67999999999</v>
      </c>
    </row>
    <row r="356" spans="1:12" x14ac:dyDescent="0.3">
      <c r="A356" s="18" t="s">
        <v>909</v>
      </c>
      <c r="B356" s="16" t="s">
        <v>351</v>
      </c>
      <c r="C356" s="17"/>
      <c r="D356" s="17"/>
      <c r="E356" s="17"/>
      <c r="F356" s="17"/>
      <c r="G356" s="19" t="s">
        <v>869</v>
      </c>
      <c r="H356" s="42">
        <v>17426.55</v>
      </c>
      <c r="I356" s="42">
        <v>4163.6000000000004</v>
      </c>
      <c r="J356" s="42">
        <v>0</v>
      </c>
      <c r="K356" s="42">
        <v>21590.15</v>
      </c>
      <c r="L356" s="44">
        <f t="shared" si="1"/>
        <v>4163.6000000000004</v>
      </c>
    </row>
    <row r="357" spans="1:12" x14ac:dyDescent="0.3">
      <c r="A357" s="18" t="s">
        <v>910</v>
      </c>
      <c r="B357" s="16" t="s">
        <v>351</v>
      </c>
      <c r="C357" s="17"/>
      <c r="D357" s="17"/>
      <c r="E357" s="17"/>
      <c r="F357" s="17"/>
      <c r="G357" s="19" t="s">
        <v>911</v>
      </c>
      <c r="H357" s="42">
        <v>89194</v>
      </c>
      <c r="I357" s="42">
        <v>71806</v>
      </c>
      <c r="J357" s="42">
        <v>0</v>
      </c>
      <c r="K357" s="42">
        <v>161000</v>
      </c>
      <c r="L357" s="44">
        <f t="shared" si="1"/>
        <v>71806</v>
      </c>
    </row>
    <row r="358" spans="1:12" x14ac:dyDescent="0.3">
      <c r="A358" s="18" t="s">
        <v>912</v>
      </c>
      <c r="B358" s="16" t="s">
        <v>351</v>
      </c>
      <c r="C358" s="17"/>
      <c r="D358" s="17"/>
      <c r="E358" s="17"/>
      <c r="F358" s="17"/>
      <c r="G358" s="19" t="s">
        <v>913</v>
      </c>
      <c r="H358" s="42">
        <v>25787.360000000001</v>
      </c>
      <c r="I358" s="42">
        <v>35871.07</v>
      </c>
      <c r="J358" s="42">
        <v>0</v>
      </c>
      <c r="K358" s="42">
        <v>61658.43</v>
      </c>
      <c r="L358" s="44">
        <f t="shared" si="1"/>
        <v>35871.07</v>
      </c>
    </row>
    <row r="359" spans="1:12" x14ac:dyDescent="0.3">
      <c r="A359" s="18" t="s">
        <v>914</v>
      </c>
      <c r="B359" s="16" t="s">
        <v>351</v>
      </c>
      <c r="C359" s="17"/>
      <c r="D359" s="17"/>
      <c r="E359" s="17"/>
      <c r="F359" s="17"/>
      <c r="G359" s="19" t="s">
        <v>915</v>
      </c>
      <c r="H359" s="42">
        <v>-0.02</v>
      </c>
      <c r="I359" s="42">
        <v>7790</v>
      </c>
      <c r="J359" s="42">
        <v>0</v>
      </c>
      <c r="K359" s="42">
        <v>7789.98</v>
      </c>
      <c r="L359" s="44">
        <f t="shared" si="1"/>
        <v>7790</v>
      </c>
    </row>
    <row r="360" spans="1:12" x14ac:dyDescent="0.3">
      <c r="A360" s="18" t="s">
        <v>916</v>
      </c>
      <c r="B360" s="16" t="s">
        <v>351</v>
      </c>
      <c r="C360" s="17"/>
      <c r="D360" s="17"/>
      <c r="E360" s="17"/>
      <c r="F360" s="17"/>
      <c r="G360" s="19" t="s">
        <v>917</v>
      </c>
      <c r="H360" s="42">
        <v>62379.01</v>
      </c>
      <c r="I360" s="42">
        <v>21710.6</v>
      </c>
      <c r="J360" s="42">
        <v>0</v>
      </c>
      <c r="K360" s="42">
        <v>84089.61</v>
      </c>
      <c r="L360" s="44">
        <f t="shared" si="1"/>
        <v>21710.6</v>
      </c>
    </row>
    <row r="361" spans="1:12" x14ac:dyDescent="0.3">
      <c r="A361" s="18" t="s">
        <v>918</v>
      </c>
      <c r="B361" s="16" t="s">
        <v>351</v>
      </c>
      <c r="C361" s="17"/>
      <c r="D361" s="17"/>
      <c r="E361" s="17"/>
      <c r="F361" s="17"/>
      <c r="G361" s="19" t="s">
        <v>919</v>
      </c>
      <c r="H361" s="42">
        <v>3336.45</v>
      </c>
      <c r="I361" s="42">
        <v>6930.15</v>
      </c>
      <c r="J361" s="42">
        <v>0</v>
      </c>
      <c r="K361" s="42">
        <v>10266.6</v>
      </c>
      <c r="L361" s="44">
        <f t="shared" si="1"/>
        <v>6930.15</v>
      </c>
    </row>
    <row r="362" spans="1:12" x14ac:dyDescent="0.3">
      <c r="A362" s="18" t="s">
        <v>920</v>
      </c>
      <c r="B362" s="16" t="s">
        <v>351</v>
      </c>
      <c r="C362" s="17"/>
      <c r="D362" s="17"/>
      <c r="E362" s="17"/>
      <c r="F362" s="17"/>
      <c r="G362" s="19" t="s">
        <v>921</v>
      </c>
      <c r="H362" s="42">
        <v>143.1</v>
      </c>
      <c r="I362" s="42">
        <v>4811.46</v>
      </c>
      <c r="J362" s="42">
        <v>0</v>
      </c>
      <c r="K362" s="42">
        <v>4954.5600000000004</v>
      </c>
      <c r="L362" s="44">
        <f t="shared" si="1"/>
        <v>4811.46</v>
      </c>
    </row>
    <row r="363" spans="1:12" x14ac:dyDescent="0.3">
      <c r="A363" s="18" t="s">
        <v>922</v>
      </c>
      <c r="B363" s="16" t="s">
        <v>351</v>
      </c>
      <c r="C363" s="17"/>
      <c r="D363" s="17"/>
      <c r="E363" s="17"/>
      <c r="F363" s="17"/>
      <c r="G363" s="19" t="s">
        <v>923</v>
      </c>
      <c r="H363" s="42">
        <v>2380</v>
      </c>
      <c r="I363" s="42">
        <v>772.8</v>
      </c>
      <c r="J363" s="42">
        <v>0</v>
      </c>
      <c r="K363" s="42">
        <v>3152.8</v>
      </c>
      <c r="L363" s="44">
        <f t="shared" si="1"/>
        <v>772.8</v>
      </c>
    </row>
    <row r="364" spans="1:12" x14ac:dyDescent="0.3">
      <c r="A364" s="22" t="s">
        <v>351</v>
      </c>
      <c r="B364" s="16" t="s">
        <v>351</v>
      </c>
      <c r="C364" s="17"/>
      <c r="D364" s="17"/>
      <c r="E364" s="17"/>
      <c r="F364" s="17"/>
      <c r="G364" s="23" t="s">
        <v>351</v>
      </c>
      <c r="H364" s="31"/>
      <c r="I364" s="31"/>
      <c r="J364" s="31"/>
      <c r="K364" s="31"/>
    </row>
    <row r="365" spans="1:12" x14ac:dyDescent="0.3">
      <c r="A365" s="39" t="s">
        <v>924</v>
      </c>
      <c r="B365" s="16" t="s">
        <v>351</v>
      </c>
      <c r="C365" s="17"/>
      <c r="D365" s="17"/>
      <c r="E365" s="17"/>
      <c r="F365" s="40" t="s">
        <v>805</v>
      </c>
      <c r="G365" s="41"/>
      <c r="H365" s="28">
        <v>26600.6</v>
      </c>
      <c r="I365" s="28">
        <v>6249</v>
      </c>
      <c r="J365" s="28">
        <v>0</v>
      </c>
      <c r="K365" s="28">
        <v>32849.599999999999</v>
      </c>
      <c r="L365" s="44">
        <f>I365-J365</f>
        <v>6249</v>
      </c>
    </row>
    <row r="366" spans="1:12" x14ac:dyDescent="0.3">
      <c r="A366" s="18" t="s">
        <v>925</v>
      </c>
      <c r="B366" s="16" t="s">
        <v>351</v>
      </c>
      <c r="C366" s="17"/>
      <c r="D366" s="17"/>
      <c r="E366" s="17"/>
      <c r="F366" s="17"/>
      <c r="G366" s="19" t="s">
        <v>807</v>
      </c>
      <c r="H366" s="42">
        <v>2660.6</v>
      </c>
      <c r="I366" s="42">
        <v>1811</v>
      </c>
      <c r="J366" s="42">
        <v>0</v>
      </c>
      <c r="K366" s="42">
        <v>4471.6000000000004</v>
      </c>
    </row>
    <row r="367" spans="1:12" x14ac:dyDescent="0.3">
      <c r="A367" s="18" t="s">
        <v>926</v>
      </c>
      <c r="B367" s="16" t="s">
        <v>351</v>
      </c>
      <c r="C367" s="17"/>
      <c r="D367" s="17"/>
      <c r="E367" s="17"/>
      <c r="F367" s="17"/>
      <c r="G367" s="19" t="s">
        <v>809</v>
      </c>
      <c r="H367" s="42">
        <v>23940</v>
      </c>
      <c r="I367" s="42">
        <v>4438</v>
      </c>
      <c r="J367" s="42">
        <v>0</v>
      </c>
      <c r="K367" s="42">
        <v>28378</v>
      </c>
    </row>
    <row r="368" spans="1:12" x14ac:dyDescent="0.3">
      <c r="A368" s="22" t="s">
        <v>351</v>
      </c>
      <c r="B368" s="16" t="s">
        <v>351</v>
      </c>
      <c r="C368" s="17"/>
      <c r="D368" s="17"/>
      <c r="E368" s="17"/>
      <c r="F368" s="17"/>
      <c r="G368" s="23" t="s">
        <v>351</v>
      </c>
      <c r="H368" s="31"/>
      <c r="I368" s="31"/>
      <c r="J368" s="31"/>
      <c r="K368" s="31"/>
    </row>
    <row r="369" spans="1:12" x14ac:dyDescent="0.3">
      <c r="A369" s="39" t="s">
        <v>927</v>
      </c>
      <c r="B369" s="15" t="s">
        <v>351</v>
      </c>
      <c r="C369" s="40" t="s">
        <v>928</v>
      </c>
      <c r="D369" s="41"/>
      <c r="E369" s="41"/>
      <c r="F369" s="41"/>
      <c r="G369" s="41"/>
      <c r="H369" s="28">
        <v>53015.67</v>
      </c>
      <c r="I369" s="28">
        <v>53863.01</v>
      </c>
      <c r="J369" s="28">
        <v>0.03</v>
      </c>
      <c r="K369" s="28">
        <v>106878.65</v>
      </c>
      <c r="L369" s="44">
        <f>I369-J369</f>
        <v>53862.98</v>
      </c>
    </row>
    <row r="370" spans="1:12" x14ac:dyDescent="0.3">
      <c r="A370" s="39" t="s">
        <v>929</v>
      </c>
      <c r="B370" s="16" t="s">
        <v>351</v>
      </c>
      <c r="C370" s="17"/>
      <c r="D370" s="40" t="s">
        <v>928</v>
      </c>
      <c r="E370" s="41"/>
      <c r="F370" s="41"/>
      <c r="G370" s="41"/>
      <c r="H370" s="28">
        <v>53015.67</v>
      </c>
      <c r="I370" s="28">
        <v>53863.01</v>
      </c>
      <c r="J370" s="28">
        <v>0.03</v>
      </c>
      <c r="K370" s="28">
        <v>106878.65</v>
      </c>
    </row>
    <row r="371" spans="1:12" x14ac:dyDescent="0.3">
      <c r="A371" s="39" t="s">
        <v>930</v>
      </c>
      <c r="B371" s="16" t="s">
        <v>351</v>
      </c>
      <c r="C371" s="17"/>
      <c r="D371" s="17"/>
      <c r="E371" s="40" t="s">
        <v>928</v>
      </c>
      <c r="F371" s="41"/>
      <c r="G371" s="41"/>
      <c r="H371" s="28">
        <v>53015.67</v>
      </c>
      <c r="I371" s="28">
        <v>53863.01</v>
      </c>
      <c r="J371" s="28">
        <v>0.03</v>
      </c>
      <c r="K371" s="28">
        <v>106878.65</v>
      </c>
    </row>
    <row r="372" spans="1:12" x14ac:dyDescent="0.3">
      <c r="A372" s="39" t="s">
        <v>931</v>
      </c>
      <c r="B372" s="16" t="s">
        <v>351</v>
      </c>
      <c r="C372" s="17"/>
      <c r="D372" s="17"/>
      <c r="E372" s="17"/>
      <c r="F372" s="40" t="s">
        <v>932</v>
      </c>
      <c r="G372" s="41"/>
      <c r="H372" s="28">
        <v>6275.03</v>
      </c>
      <c r="I372" s="28">
        <v>3137.53</v>
      </c>
      <c r="J372" s="28">
        <v>0.03</v>
      </c>
      <c r="K372" s="28">
        <v>9412.5300000000007</v>
      </c>
      <c r="L372" s="44">
        <f>I372-J372</f>
        <v>3137.5</v>
      </c>
    </row>
    <row r="373" spans="1:12" x14ac:dyDescent="0.3">
      <c r="A373" s="18" t="s">
        <v>933</v>
      </c>
      <c r="B373" s="16" t="s">
        <v>351</v>
      </c>
      <c r="C373" s="17"/>
      <c r="D373" s="17"/>
      <c r="E373" s="17"/>
      <c r="F373" s="17"/>
      <c r="G373" s="19" t="s">
        <v>934</v>
      </c>
      <c r="H373" s="42">
        <v>3475.03</v>
      </c>
      <c r="I373" s="42">
        <v>1737.53</v>
      </c>
      <c r="J373" s="42">
        <v>0.03</v>
      </c>
      <c r="K373" s="42">
        <v>5212.53</v>
      </c>
    </row>
    <row r="374" spans="1:12" x14ac:dyDescent="0.3">
      <c r="A374" s="18" t="s">
        <v>935</v>
      </c>
      <c r="B374" s="16" t="s">
        <v>351</v>
      </c>
      <c r="C374" s="17"/>
      <c r="D374" s="17"/>
      <c r="E374" s="17"/>
      <c r="F374" s="17"/>
      <c r="G374" s="19" t="s">
        <v>936</v>
      </c>
      <c r="H374" s="42">
        <v>2800</v>
      </c>
      <c r="I374" s="42">
        <v>1400</v>
      </c>
      <c r="J374" s="42">
        <v>0</v>
      </c>
      <c r="K374" s="42">
        <v>4200</v>
      </c>
    </row>
    <row r="375" spans="1:12" x14ac:dyDescent="0.3">
      <c r="A375" s="22" t="s">
        <v>351</v>
      </c>
      <c r="B375" s="16" t="s">
        <v>351</v>
      </c>
      <c r="C375" s="17"/>
      <c r="D375" s="17"/>
      <c r="E375" s="17"/>
      <c r="F375" s="17"/>
      <c r="G375" s="23" t="s">
        <v>351</v>
      </c>
      <c r="H375" s="31"/>
      <c r="I375" s="31"/>
      <c r="J375" s="31"/>
      <c r="K375" s="31"/>
    </row>
    <row r="376" spans="1:12" x14ac:dyDescent="0.3">
      <c r="A376" s="39" t="s">
        <v>937</v>
      </c>
      <c r="B376" s="16" t="s">
        <v>351</v>
      </c>
      <c r="C376" s="17"/>
      <c r="D376" s="17"/>
      <c r="E376" s="17"/>
      <c r="F376" s="40" t="s">
        <v>938</v>
      </c>
      <c r="G376" s="41"/>
      <c r="H376" s="28">
        <v>46740.639999999999</v>
      </c>
      <c r="I376" s="28">
        <v>18178.86</v>
      </c>
      <c r="J376" s="28">
        <v>0</v>
      </c>
      <c r="K376" s="28">
        <v>64919.5</v>
      </c>
      <c r="L376" s="44">
        <f>I376-J376</f>
        <v>18178.86</v>
      </c>
    </row>
    <row r="377" spans="1:12" x14ac:dyDescent="0.3">
      <c r="A377" s="18" t="s">
        <v>939</v>
      </c>
      <c r="B377" s="16" t="s">
        <v>351</v>
      </c>
      <c r="C377" s="17"/>
      <c r="D377" s="17"/>
      <c r="E377" s="17"/>
      <c r="F377" s="17"/>
      <c r="G377" s="19" t="s">
        <v>940</v>
      </c>
      <c r="H377" s="42">
        <v>46740.639999999999</v>
      </c>
      <c r="I377" s="42">
        <v>18178.86</v>
      </c>
      <c r="J377" s="42">
        <v>0</v>
      </c>
      <c r="K377" s="42">
        <v>64919.5</v>
      </c>
    </row>
    <row r="378" spans="1:12" x14ac:dyDescent="0.3">
      <c r="A378" s="22" t="s">
        <v>351</v>
      </c>
      <c r="B378" s="16" t="s">
        <v>351</v>
      </c>
      <c r="C378" s="17"/>
      <c r="D378" s="17"/>
      <c r="E378" s="17"/>
      <c r="F378" s="17"/>
      <c r="G378" s="23" t="s">
        <v>351</v>
      </c>
      <c r="H378" s="31"/>
      <c r="I378" s="31"/>
      <c r="J378" s="31"/>
      <c r="K378" s="31"/>
    </row>
    <row r="379" spans="1:12" x14ac:dyDescent="0.3">
      <c r="A379" s="39" t="s">
        <v>945</v>
      </c>
      <c r="B379" s="16" t="s">
        <v>351</v>
      </c>
      <c r="C379" s="17"/>
      <c r="D379" s="17"/>
      <c r="E379" s="17"/>
      <c r="F379" s="40" t="s">
        <v>946</v>
      </c>
      <c r="G379" s="41"/>
      <c r="H379" s="28">
        <v>0</v>
      </c>
      <c r="I379" s="28">
        <v>32546.62</v>
      </c>
      <c r="J379" s="28">
        <v>0</v>
      </c>
      <c r="K379" s="28">
        <v>32546.62</v>
      </c>
      <c r="L379" s="44">
        <f>I379-J379</f>
        <v>32546.62</v>
      </c>
    </row>
    <row r="380" spans="1:12" x14ac:dyDescent="0.3">
      <c r="A380" s="18" t="s">
        <v>947</v>
      </c>
      <c r="B380" s="16" t="s">
        <v>351</v>
      </c>
      <c r="C380" s="17"/>
      <c r="D380" s="17"/>
      <c r="E380" s="17"/>
      <c r="F380" s="17"/>
      <c r="G380" s="19" t="s">
        <v>948</v>
      </c>
      <c r="H380" s="42">
        <v>0</v>
      </c>
      <c r="I380" s="42">
        <v>32546.62</v>
      </c>
      <c r="J380" s="42">
        <v>0</v>
      </c>
      <c r="K380" s="42">
        <v>32546.62</v>
      </c>
    </row>
    <row r="381" spans="1:12" x14ac:dyDescent="0.3">
      <c r="A381" s="22" t="s">
        <v>351</v>
      </c>
      <c r="B381" s="16" t="s">
        <v>351</v>
      </c>
      <c r="C381" s="17"/>
      <c r="D381" s="17"/>
      <c r="E381" s="17"/>
      <c r="F381" s="17"/>
      <c r="G381" s="23" t="s">
        <v>351</v>
      </c>
      <c r="H381" s="31"/>
      <c r="I381" s="31"/>
      <c r="J381" s="31"/>
      <c r="K381" s="31"/>
    </row>
    <row r="382" spans="1:12" x14ac:dyDescent="0.3">
      <c r="A382" s="39" t="s">
        <v>951</v>
      </c>
      <c r="B382" s="15" t="s">
        <v>351</v>
      </c>
      <c r="C382" s="40" t="s">
        <v>952</v>
      </c>
      <c r="D382" s="41"/>
      <c r="E382" s="41"/>
      <c r="F382" s="41"/>
      <c r="G382" s="41"/>
      <c r="H382" s="28">
        <v>794374.63</v>
      </c>
      <c r="I382" s="28">
        <v>477236.56</v>
      </c>
      <c r="J382" s="28">
        <v>0</v>
      </c>
      <c r="K382" s="28">
        <v>1271611.19</v>
      </c>
      <c r="L382" s="44">
        <f>I382-J382</f>
        <v>477236.56</v>
      </c>
    </row>
    <row r="383" spans="1:12" x14ac:dyDescent="0.3">
      <c r="A383" s="39" t="s">
        <v>953</v>
      </c>
      <c r="B383" s="16" t="s">
        <v>351</v>
      </c>
      <c r="C383" s="17"/>
      <c r="D383" s="40" t="s">
        <v>952</v>
      </c>
      <c r="E383" s="41"/>
      <c r="F383" s="41"/>
      <c r="G383" s="41"/>
      <c r="H383" s="28">
        <v>794374.63</v>
      </c>
      <c r="I383" s="28">
        <v>477236.56</v>
      </c>
      <c r="J383" s="28">
        <v>0</v>
      </c>
      <c r="K383" s="28">
        <v>1271611.19</v>
      </c>
    </row>
    <row r="384" spans="1:12" x14ac:dyDescent="0.3">
      <c r="A384" s="39" t="s">
        <v>954</v>
      </c>
      <c r="B384" s="16" t="s">
        <v>351</v>
      </c>
      <c r="C384" s="17"/>
      <c r="D384" s="17"/>
      <c r="E384" s="40" t="s">
        <v>952</v>
      </c>
      <c r="F384" s="41"/>
      <c r="G384" s="41"/>
      <c r="H384" s="28">
        <v>794374.63</v>
      </c>
      <c r="I384" s="28">
        <v>477236.56</v>
      </c>
      <c r="J384" s="28">
        <v>0</v>
      </c>
      <c r="K384" s="28">
        <v>1271611.19</v>
      </c>
    </row>
    <row r="385" spans="1:12" x14ac:dyDescent="0.3">
      <c r="A385" s="39" t="s">
        <v>955</v>
      </c>
      <c r="B385" s="16" t="s">
        <v>351</v>
      </c>
      <c r="C385" s="17"/>
      <c r="D385" s="17"/>
      <c r="E385" s="17"/>
      <c r="F385" s="40" t="s">
        <v>952</v>
      </c>
      <c r="G385" s="41"/>
      <c r="H385" s="28">
        <v>794374.63</v>
      </c>
      <c r="I385" s="28">
        <v>477236.56</v>
      </c>
      <c r="J385" s="28">
        <v>0</v>
      </c>
      <c r="K385" s="28">
        <v>1271611.19</v>
      </c>
    </row>
    <row r="386" spans="1:12" x14ac:dyDescent="0.3">
      <c r="A386" s="18" t="s">
        <v>956</v>
      </c>
      <c r="B386" s="16" t="s">
        <v>351</v>
      </c>
      <c r="C386" s="17"/>
      <c r="D386" s="17"/>
      <c r="E386" s="17"/>
      <c r="F386" s="17"/>
      <c r="G386" s="19" t="s">
        <v>957</v>
      </c>
      <c r="H386" s="42">
        <v>789802.55</v>
      </c>
      <c r="I386" s="42">
        <v>475070.34</v>
      </c>
      <c r="J386" s="42">
        <v>0</v>
      </c>
      <c r="K386" s="42">
        <v>1264872.8899999999</v>
      </c>
      <c r="L386" s="44">
        <f>I386-J386</f>
        <v>475070.34</v>
      </c>
    </row>
    <row r="387" spans="1:12" x14ac:dyDescent="0.3">
      <c r="A387" s="18" t="s">
        <v>958</v>
      </c>
      <c r="B387" s="16" t="s">
        <v>351</v>
      </c>
      <c r="C387" s="17"/>
      <c r="D387" s="17"/>
      <c r="E387" s="17"/>
      <c r="F387" s="17"/>
      <c r="G387" s="19" t="s">
        <v>959</v>
      </c>
      <c r="H387" s="42">
        <v>4572.08</v>
      </c>
      <c r="I387" s="42">
        <v>2166.2199999999998</v>
      </c>
      <c r="J387" s="42">
        <v>0</v>
      </c>
      <c r="K387" s="42">
        <v>6738.3</v>
      </c>
      <c r="L387" s="44">
        <f>I387-J387</f>
        <v>2166.2199999999998</v>
      </c>
    </row>
    <row r="388" spans="1:12" x14ac:dyDescent="0.3">
      <c r="A388" s="22" t="s">
        <v>351</v>
      </c>
      <c r="B388" s="16" t="s">
        <v>351</v>
      </c>
      <c r="C388" s="17"/>
      <c r="D388" s="17"/>
      <c r="E388" s="17"/>
      <c r="F388" s="17"/>
      <c r="G388" s="23" t="s">
        <v>351</v>
      </c>
      <c r="H388" s="31"/>
      <c r="I388" s="31"/>
      <c r="J388" s="31"/>
      <c r="K388" s="31"/>
    </row>
    <row r="389" spans="1:12" x14ac:dyDescent="0.3">
      <c r="A389" s="39" t="s">
        <v>960</v>
      </c>
      <c r="B389" s="15" t="s">
        <v>351</v>
      </c>
      <c r="C389" s="40" t="s">
        <v>961</v>
      </c>
      <c r="D389" s="41"/>
      <c r="E389" s="41"/>
      <c r="F389" s="41"/>
      <c r="G389" s="41"/>
      <c r="H389" s="28">
        <v>9515.24</v>
      </c>
      <c r="I389" s="28">
        <v>2953</v>
      </c>
      <c r="J389" s="28">
        <v>0</v>
      </c>
      <c r="K389" s="28">
        <v>12468.24</v>
      </c>
      <c r="L389" s="44">
        <f>I389-J389</f>
        <v>2953</v>
      </c>
    </row>
    <row r="390" spans="1:12" x14ac:dyDescent="0.3">
      <c r="A390" s="39" t="s">
        <v>962</v>
      </c>
      <c r="B390" s="16" t="s">
        <v>351</v>
      </c>
      <c r="C390" s="17"/>
      <c r="D390" s="40" t="s">
        <v>961</v>
      </c>
      <c r="E390" s="41"/>
      <c r="F390" s="41"/>
      <c r="G390" s="41"/>
      <c r="H390" s="28">
        <v>9515.24</v>
      </c>
      <c r="I390" s="28">
        <v>2953</v>
      </c>
      <c r="J390" s="28">
        <v>0</v>
      </c>
      <c r="K390" s="28">
        <v>12468.24</v>
      </c>
    </row>
    <row r="391" spans="1:12" x14ac:dyDescent="0.3">
      <c r="A391" s="39" t="s">
        <v>963</v>
      </c>
      <c r="B391" s="16" t="s">
        <v>351</v>
      </c>
      <c r="C391" s="17"/>
      <c r="D391" s="17"/>
      <c r="E391" s="40" t="s">
        <v>961</v>
      </c>
      <c r="F391" s="41"/>
      <c r="G391" s="41"/>
      <c r="H391" s="28">
        <v>9515.24</v>
      </c>
      <c r="I391" s="28">
        <v>2953</v>
      </c>
      <c r="J391" s="28">
        <v>0</v>
      </c>
      <c r="K391" s="28">
        <v>12468.24</v>
      </c>
    </row>
    <row r="392" spans="1:12" x14ac:dyDescent="0.3">
      <c r="A392" s="39" t="s">
        <v>964</v>
      </c>
      <c r="B392" s="16" t="s">
        <v>351</v>
      </c>
      <c r="C392" s="17"/>
      <c r="D392" s="17"/>
      <c r="E392" s="17"/>
      <c r="F392" s="40" t="s">
        <v>961</v>
      </c>
      <c r="G392" s="41"/>
      <c r="H392" s="28">
        <v>9515.24</v>
      </c>
      <c r="I392" s="28">
        <v>2953</v>
      </c>
      <c r="J392" s="28">
        <v>0</v>
      </c>
      <c r="K392" s="28">
        <v>12468.24</v>
      </c>
    </row>
    <row r="393" spans="1:12" x14ac:dyDescent="0.3">
      <c r="A393" s="18" t="s">
        <v>965</v>
      </c>
      <c r="B393" s="16" t="s">
        <v>351</v>
      </c>
      <c r="C393" s="17"/>
      <c r="D393" s="17"/>
      <c r="E393" s="17"/>
      <c r="F393" s="17"/>
      <c r="G393" s="19" t="s">
        <v>591</v>
      </c>
      <c r="H393" s="42">
        <v>8107.23</v>
      </c>
      <c r="I393" s="42">
        <v>2243.6999999999998</v>
      </c>
      <c r="J393" s="42">
        <v>0</v>
      </c>
      <c r="K393" s="42">
        <v>10350.93</v>
      </c>
    </row>
    <row r="394" spans="1:12" x14ac:dyDescent="0.3">
      <c r="A394" s="18" t="s">
        <v>966</v>
      </c>
      <c r="B394" s="16" t="s">
        <v>351</v>
      </c>
      <c r="C394" s="17"/>
      <c r="D394" s="17"/>
      <c r="E394" s="17"/>
      <c r="F394" s="17"/>
      <c r="G394" s="19" t="s">
        <v>589</v>
      </c>
      <c r="H394" s="42">
        <v>1408.01</v>
      </c>
      <c r="I394" s="42">
        <v>709.3</v>
      </c>
      <c r="J394" s="42">
        <v>0</v>
      </c>
      <c r="K394" s="42">
        <v>2117.31</v>
      </c>
    </row>
    <row r="395" spans="1:12" x14ac:dyDescent="0.3">
      <c r="A395" s="22" t="s">
        <v>351</v>
      </c>
      <c r="B395" s="16" t="s">
        <v>351</v>
      </c>
      <c r="C395" s="17"/>
      <c r="D395" s="17"/>
      <c r="E395" s="17"/>
      <c r="F395" s="17"/>
      <c r="G395" s="23" t="s">
        <v>351</v>
      </c>
      <c r="H395" s="31"/>
      <c r="I395" s="31"/>
      <c r="J395" s="31"/>
      <c r="K395" s="31"/>
    </row>
    <row r="396" spans="1:12" x14ac:dyDescent="0.3">
      <c r="A396" s="39" t="s">
        <v>967</v>
      </c>
      <c r="B396" s="15" t="s">
        <v>351</v>
      </c>
      <c r="C396" s="40" t="s">
        <v>968</v>
      </c>
      <c r="D396" s="41"/>
      <c r="E396" s="41"/>
      <c r="F396" s="41"/>
      <c r="G396" s="41"/>
      <c r="H396" s="28">
        <v>871.7</v>
      </c>
      <c r="I396" s="28">
        <v>255.9</v>
      </c>
      <c r="J396" s="28">
        <v>228.63</v>
      </c>
      <c r="K396" s="28">
        <v>898.97</v>
      </c>
      <c r="L396" s="44">
        <f>I396-J396</f>
        <v>27.27000000000001</v>
      </c>
    </row>
    <row r="397" spans="1:12" x14ac:dyDescent="0.3">
      <c r="A397" s="39" t="s">
        <v>969</v>
      </c>
      <c r="B397" s="16" t="s">
        <v>351</v>
      </c>
      <c r="C397" s="17"/>
      <c r="D397" s="40" t="s">
        <v>968</v>
      </c>
      <c r="E397" s="41"/>
      <c r="F397" s="41"/>
      <c r="G397" s="41"/>
      <c r="H397" s="28">
        <v>871.7</v>
      </c>
      <c r="I397" s="28">
        <v>255.9</v>
      </c>
      <c r="J397" s="28">
        <v>228.63</v>
      </c>
      <c r="K397" s="28">
        <v>898.97</v>
      </c>
    </row>
    <row r="398" spans="1:12" x14ac:dyDescent="0.3">
      <c r="A398" s="39" t="s">
        <v>970</v>
      </c>
      <c r="B398" s="16" t="s">
        <v>351</v>
      </c>
      <c r="C398" s="17"/>
      <c r="D398" s="17"/>
      <c r="E398" s="40" t="s">
        <v>968</v>
      </c>
      <c r="F398" s="41"/>
      <c r="G398" s="41"/>
      <c r="H398" s="28">
        <v>871.7</v>
      </c>
      <c r="I398" s="28">
        <v>255.9</v>
      </c>
      <c r="J398" s="28">
        <v>228.63</v>
      </c>
      <c r="K398" s="28">
        <v>898.97</v>
      </c>
    </row>
    <row r="399" spans="1:12" x14ac:dyDescent="0.3">
      <c r="A399" s="39" t="s">
        <v>971</v>
      </c>
      <c r="B399" s="16" t="s">
        <v>351</v>
      </c>
      <c r="C399" s="17"/>
      <c r="D399" s="17"/>
      <c r="E399" s="17"/>
      <c r="F399" s="40" t="s">
        <v>968</v>
      </c>
      <c r="G399" s="41"/>
      <c r="H399" s="28">
        <v>871.7</v>
      </c>
      <c r="I399" s="28">
        <v>255.9</v>
      </c>
      <c r="J399" s="28">
        <v>228.63</v>
      </c>
      <c r="K399" s="28">
        <v>898.97</v>
      </c>
    </row>
    <row r="400" spans="1:12" x14ac:dyDescent="0.3">
      <c r="A400" s="18" t="s">
        <v>972</v>
      </c>
      <c r="B400" s="16" t="s">
        <v>351</v>
      </c>
      <c r="C400" s="17"/>
      <c r="D400" s="17"/>
      <c r="E400" s="17"/>
      <c r="F400" s="17"/>
      <c r="G400" s="19" t="s">
        <v>968</v>
      </c>
      <c r="H400" s="42">
        <v>871.7</v>
      </c>
      <c r="I400" s="42">
        <v>255.9</v>
      </c>
      <c r="J400" s="42">
        <v>228.63</v>
      </c>
      <c r="K400" s="42">
        <v>898.97</v>
      </c>
    </row>
    <row r="401" spans="1:12" x14ac:dyDescent="0.3">
      <c r="A401" s="22" t="s">
        <v>351</v>
      </c>
      <c r="B401" s="16" t="s">
        <v>351</v>
      </c>
      <c r="C401" s="17"/>
      <c r="D401" s="17"/>
      <c r="E401" s="17"/>
      <c r="F401" s="17"/>
      <c r="G401" s="23" t="s">
        <v>351</v>
      </c>
      <c r="H401" s="31"/>
      <c r="I401" s="31"/>
      <c r="J401" s="31"/>
      <c r="K401" s="31"/>
    </row>
    <row r="402" spans="1:12" x14ac:dyDescent="0.3">
      <c r="A402" s="39" t="s">
        <v>973</v>
      </c>
      <c r="B402" s="15" t="s">
        <v>351</v>
      </c>
      <c r="C402" s="40" t="s">
        <v>974</v>
      </c>
      <c r="D402" s="41"/>
      <c r="E402" s="41"/>
      <c r="F402" s="41"/>
      <c r="G402" s="41"/>
      <c r="H402" s="28">
        <v>86940.6</v>
      </c>
      <c r="I402" s="28">
        <v>46858.27</v>
      </c>
      <c r="J402" s="28">
        <v>0</v>
      </c>
      <c r="K402" s="28">
        <v>133798.87</v>
      </c>
      <c r="L402" s="44">
        <f>I402-J402</f>
        <v>46858.27</v>
      </c>
    </row>
    <row r="403" spans="1:12" x14ac:dyDescent="0.3">
      <c r="A403" s="39" t="s">
        <v>975</v>
      </c>
      <c r="B403" s="16" t="s">
        <v>351</v>
      </c>
      <c r="C403" s="17"/>
      <c r="D403" s="40" t="s">
        <v>974</v>
      </c>
      <c r="E403" s="41"/>
      <c r="F403" s="41"/>
      <c r="G403" s="41"/>
      <c r="H403" s="28">
        <v>86940.6</v>
      </c>
      <c r="I403" s="28">
        <v>46858.27</v>
      </c>
      <c r="J403" s="28">
        <v>0</v>
      </c>
      <c r="K403" s="28">
        <v>133798.87</v>
      </c>
    </row>
    <row r="404" spans="1:12" x14ac:dyDescent="0.3">
      <c r="A404" s="39" t="s">
        <v>976</v>
      </c>
      <c r="B404" s="16" t="s">
        <v>351</v>
      </c>
      <c r="C404" s="17"/>
      <c r="D404" s="17"/>
      <c r="E404" s="40" t="s">
        <v>974</v>
      </c>
      <c r="F404" s="41"/>
      <c r="G404" s="41"/>
      <c r="H404" s="28">
        <v>86940.6</v>
      </c>
      <c r="I404" s="28">
        <v>46858.27</v>
      </c>
      <c r="J404" s="28">
        <v>0</v>
      </c>
      <c r="K404" s="28">
        <v>133798.87</v>
      </c>
    </row>
    <row r="405" spans="1:12" x14ac:dyDescent="0.3">
      <c r="A405" s="39" t="s">
        <v>977</v>
      </c>
      <c r="B405" s="16" t="s">
        <v>351</v>
      </c>
      <c r="C405" s="17"/>
      <c r="D405" s="17"/>
      <c r="E405" s="17"/>
      <c r="F405" s="40" t="s">
        <v>974</v>
      </c>
      <c r="G405" s="41"/>
      <c r="H405" s="28">
        <v>86940.6</v>
      </c>
      <c r="I405" s="28">
        <v>46858.27</v>
      </c>
      <c r="J405" s="28">
        <v>0</v>
      </c>
      <c r="K405" s="28">
        <v>133798.87</v>
      </c>
    </row>
    <row r="406" spans="1:12" x14ac:dyDescent="0.3">
      <c r="A406" s="18" t="s">
        <v>978</v>
      </c>
      <c r="B406" s="16" t="s">
        <v>351</v>
      </c>
      <c r="C406" s="17"/>
      <c r="D406" s="17"/>
      <c r="E406" s="17"/>
      <c r="F406" s="17"/>
      <c r="G406" s="19" t="s">
        <v>979</v>
      </c>
      <c r="H406" s="42">
        <v>940.6</v>
      </c>
      <c r="I406" s="42">
        <v>858.27</v>
      </c>
      <c r="J406" s="42">
        <v>0</v>
      </c>
      <c r="K406" s="42">
        <v>1798.87</v>
      </c>
    </row>
    <row r="407" spans="1:12" x14ac:dyDescent="0.3">
      <c r="A407" s="18" t="s">
        <v>980</v>
      </c>
      <c r="B407" s="16" t="s">
        <v>351</v>
      </c>
      <c r="C407" s="17"/>
      <c r="D407" s="17"/>
      <c r="E407" s="17"/>
      <c r="F407" s="17"/>
      <c r="G407" s="19" t="s">
        <v>981</v>
      </c>
      <c r="H407" s="42">
        <v>86000</v>
      </c>
      <c r="I407" s="42">
        <v>46000</v>
      </c>
      <c r="J407" s="42">
        <v>0</v>
      </c>
      <c r="K407" s="42">
        <v>132000</v>
      </c>
    </row>
    <row r="408" spans="1:12" x14ac:dyDescent="0.3">
      <c r="A408" s="22" t="s">
        <v>351</v>
      </c>
      <c r="B408" s="16" t="s">
        <v>351</v>
      </c>
      <c r="C408" s="17"/>
      <c r="D408" s="17"/>
      <c r="E408" s="17"/>
      <c r="F408" s="17"/>
      <c r="G408" s="23" t="s">
        <v>351</v>
      </c>
      <c r="H408" s="31"/>
      <c r="I408" s="31"/>
      <c r="J408" s="31"/>
      <c r="K408" s="31"/>
    </row>
    <row r="409" spans="1:12" x14ac:dyDescent="0.3">
      <c r="A409" s="39" t="s">
        <v>72</v>
      </c>
      <c r="B409" s="40" t="s">
        <v>984</v>
      </c>
      <c r="C409" s="41"/>
      <c r="D409" s="41"/>
      <c r="E409" s="41"/>
      <c r="F409" s="41"/>
      <c r="G409" s="41"/>
      <c r="H409" s="28">
        <v>9880314.2200000007</v>
      </c>
      <c r="I409" s="28">
        <v>0</v>
      </c>
      <c r="J409" s="28">
        <v>5464934.7000000002</v>
      </c>
      <c r="K409" s="28">
        <v>15345248.92</v>
      </c>
    </row>
    <row r="410" spans="1:12" x14ac:dyDescent="0.3">
      <c r="A410" s="39" t="s">
        <v>985</v>
      </c>
      <c r="B410" s="15" t="s">
        <v>351</v>
      </c>
      <c r="C410" s="40" t="s">
        <v>984</v>
      </c>
      <c r="D410" s="41"/>
      <c r="E410" s="41"/>
      <c r="F410" s="41"/>
      <c r="G410" s="41"/>
      <c r="H410" s="28">
        <v>9880314.2200000007</v>
      </c>
      <c r="I410" s="28">
        <v>0</v>
      </c>
      <c r="J410" s="28">
        <v>5464934.7000000002</v>
      </c>
      <c r="K410" s="28">
        <v>15345248.92</v>
      </c>
    </row>
    <row r="411" spans="1:12" x14ac:dyDescent="0.3">
      <c r="A411" s="39" t="s">
        <v>986</v>
      </c>
      <c r="B411" s="16" t="s">
        <v>351</v>
      </c>
      <c r="C411" s="17"/>
      <c r="D411" s="40" t="s">
        <v>984</v>
      </c>
      <c r="E411" s="41"/>
      <c r="F411" s="41"/>
      <c r="G411" s="41"/>
      <c r="H411" s="28">
        <v>9880314.2200000007</v>
      </c>
      <c r="I411" s="28">
        <v>0</v>
      </c>
      <c r="J411" s="28">
        <v>5464934.7000000002</v>
      </c>
      <c r="K411" s="28">
        <v>15345248.92</v>
      </c>
    </row>
    <row r="412" spans="1:12" x14ac:dyDescent="0.3">
      <c r="A412" s="39" t="s">
        <v>987</v>
      </c>
      <c r="B412" s="16" t="s">
        <v>351</v>
      </c>
      <c r="C412" s="17"/>
      <c r="D412" s="17"/>
      <c r="E412" s="40" t="s">
        <v>988</v>
      </c>
      <c r="F412" s="41"/>
      <c r="G412" s="41"/>
      <c r="H412" s="28">
        <v>9078923.5899999999</v>
      </c>
      <c r="I412" s="28">
        <v>0</v>
      </c>
      <c r="J412" s="28">
        <v>4960925.58</v>
      </c>
      <c r="K412" s="28">
        <v>14039849.17</v>
      </c>
    </row>
    <row r="413" spans="1:12" x14ac:dyDescent="0.3">
      <c r="A413" s="39" t="s">
        <v>989</v>
      </c>
      <c r="B413" s="16" t="s">
        <v>351</v>
      </c>
      <c r="C413" s="17"/>
      <c r="D413" s="17"/>
      <c r="E413" s="17"/>
      <c r="F413" s="40" t="s">
        <v>988</v>
      </c>
      <c r="G413" s="41"/>
      <c r="H413" s="28">
        <v>9078923.5899999999</v>
      </c>
      <c r="I413" s="28">
        <v>0</v>
      </c>
      <c r="J413" s="28">
        <v>4960925.58</v>
      </c>
      <c r="K413" s="28">
        <v>14039849.17</v>
      </c>
    </row>
    <row r="414" spans="1:12" x14ac:dyDescent="0.3">
      <c r="A414" s="18" t="s">
        <v>990</v>
      </c>
      <c r="B414" s="16" t="s">
        <v>351</v>
      </c>
      <c r="C414" s="17"/>
      <c r="D414" s="17"/>
      <c r="E414" s="17"/>
      <c r="F414" s="17"/>
      <c r="G414" s="19" t="s">
        <v>991</v>
      </c>
      <c r="H414" s="42">
        <v>9078923.5899999999</v>
      </c>
      <c r="I414" s="42">
        <v>0</v>
      </c>
      <c r="J414" s="42">
        <v>4960925.58</v>
      </c>
      <c r="K414" s="42">
        <v>14039849.17</v>
      </c>
    </row>
    <row r="415" spans="1:12" x14ac:dyDescent="0.3">
      <c r="A415" s="22" t="s">
        <v>351</v>
      </c>
      <c r="B415" s="16" t="s">
        <v>351</v>
      </c>
      <c r="C415" s="17"/>
      <c r="D415" s="17"/>
      <c r="E415" s="17"/>
      <c r="F415" s="17"/>
      <c r="G415" s="23" t="s">
        <v>351</v>
      </c>
      <c r="H415" s="31"/>
      <c r="I415" s="31"/>
      <c r="J415" s="31"/>
      <c r="K415" s="31"/>
    </row>
    <row r="416" spans="1:12" x14ac:dyDescent="0.3">
      <c r="A416" s="39" t="s">
        <v>992</v>
      </c>
      <c r="B416" s="16" t="s">
        <v>351</v>
      </c>
      <c r="C416" s="17"/>
      <c r="D416" s="17"/>
      <c r="E416" s="40" t="s">
        <v>993</v>
      </c>
      <c r="F416" s="41"/>
      <c r="G416" s="41"/>
      <c r="H416" s="28">
        <v>96479.79</v>
      </c>
      <c r="I416" s="28">
        <v>0</v>
      </c>
      <c r="J416" s="28">
        <v>51506.34</v>
      </c>
      <c r="K416" s="28">
        <v>147986.13</v>
      </c>
    </row>
    <row r="417" spans="1:11" x14ac:dyDescent="0.3">
      <c r="A417" s="39" t="s">
        <v>994</v>
      </c>
      <c r="B417" s="16" t="s">
        <v>351</v>
      </c>
      <c r="C417" s="17"/>
      <c r="D417" s="17"/>
      <c r="E417" s="17"/>
      <c r="F417" s="40" t="s">
        <v>995</v>
      </c>
      <c r="G417" s="41"/>
      <c r="H417" s="28">
        <v>96479.79</v>
      </c>
      <c r="I417" s="28">
        <v>0</v>
      </c>
      <c r="J417" s="28">
        <v>51506.34</v>
      </c>
      <c r="K417" s="28">
        <v>147986.13</v>
      </c>
    </row>
    <row r="418" spans="1:11" x14ac:dyDescent="0.3">
      <c r="A418" s="18" t="s">
        <v>996</v>
      </c>
      <c r="B418" s="16" t="s">
        <v>351</v>
      </c>
      <c r="C418" s="17"/>
      <c r="D418" s="17"/>
      <c r="E418" s="17"/>
      <c r="F418" s="17"/>
      <c r="G418" s="19" t="s">
        <v>997</v>
      </c>
      <c r="H418" s="42">
        <v>96479.79</v>
      </c>
      <c r="I418" s="42">
        <v>0</v>
      </c>
      <c r="J418" s="42">
        <v>51506.34</v>
      </c>
      <c r="K418" s="42">
        <v>147986.13</v>
      </c>
    </row>
    <row r="419" spans="1:11" x14ac:dyDescent="0.3">
      <c r="A419" s="22" t="s">
        <v>351</v>
      </c>
      <c r="B419" s="16" t="s">
        <v>351</v>
      </c>
      <c r="C419" s="17"/>
      <c r="D419" s="17"/>
      <c r="E419" s="17"/>
      <c r="F419" s="17"/>
      <c r="G419" s="23" t="s">
        <v>351</v>
      </c>
      <c r="H419" s="31"/>
      <c r="I419" s="31"/>
      <c r="J419" s="31"/>
      <c r="K419" s="31"/>
    </row>
    <row r="420" spans="1:11" x14ac:dyDescent="0.3">
      <c r="A420" s="39" t="s">
        <v>998</v>
      </c>
      <c r="B420" s="16" t="s">
        <v>351</v>
      </c>
      <c r="C420" s="17"/>
      <c r="D420" s="17"/>
      <c r="E420" s="40" t="s">
        <v>999</v>
      </c>
      <c r="F420" s="41"/>
      <c r="G420" s="41"/>
      <c r="H420" s="28">
        <v>703771.83</v>
      </c>
      <c r="I420" s="28">
        <v>0</v>
      </c>
      <c r="J420" s="28">
        <v>451644.51</v>
      </c>
      <c r="K420" s="28">
        <v>1155416.3400000001</v>
      </c>
    </row>
    <row r="421" spans="1:11" x14ac:dyDescent="0.3">
      <c r="A421" s="39" t="s">
        <v>1000</v>
      </c>
      <c r="B421" s="16" t="s">
        <v>351</v>
      </c>
      <c r="C421" s="17"/>
      <c r="D421" s="17"/>
      <c r="E421" s="17"/>
      <c r="F421" s="40" t="s">
        <v>999</v>
      </c>
      <c r="G421" s="41"/>
      <c r="H421" s="28">
        <v>703771.83</v>
      </c>
      <c r="I421" s="28">
        <v>0</v>
      </c>
      <c r="J421" s="28">
        <v>451644.51</v>
      </c>
      <c r="K421" s="28">
        <v>1155416.3400000001</v>
      </c>
    </row>
    <row r="422" spans="1:11" x14ac:dyDescent="0.3">
      <c r="A422" s="18" t="s">
        <v>1001</v>
      </c>
      <c r="B422" s="16" t="s">
        <v>351</v>
      </c>
      <c r="C422" s="17"/>
      <c r="D422" s="17"/>
      <c r="E422" s="17"/>
      <c r="F422" s="17"/>
      <c r="G422" s="19" t="s">
        <v>1002</v>
      </c>
      <c r="H422" s="42">
        <v>703328.24</v>
      </c>
      <c r="I422" s="42">
        <v>0</v>
      </c>
      <c r="J422" s="42">
        <v>451568.53</v>
      </c>
      <c r="K422" s="42">
        <v>1154896.77</v>
      </c>
    </row>
    <row r="423" spans="1:11" x14ac:dyDescent="0.3">
      <c r="A423" s="18" t="s">
        <v>1003</v>
      </c>
      <c r="B423" s="16" t="s">
        <v>351</v>
      </c>
      <c r="C423" s="17"/>
      <c r="D423" s="17"/>
      <c r="E423" s="17"/>
      <c r="F423" s="17"/>
      <c r="G423" s="19" t="s">
        <v>1004</v>
      </c>
      <c r="H423" s="42">
        <v>443.59</v>
      </c>
      <c r="I423" s="42">
        <v>0</v>
      </c>
      <c r="J423" s="42">
        <v>75.98</v>
      </c>
      <c r="K423" s="42">
        <v>519.57000000000005</v>
      </c>
    </row>
    <row r="424" spans="1:11" x14ac:dyDescent="0.3">
      <c r="A424" s="22" t="s">
        <v>351</v>
      </c>
      <c r="B424" s="16" t="s">
        <v>351</v>
      </c>
      <c r="C424" s="17"/>
      <c r="D424" s="17"/>
      <c r="E424" s="17"/>
      <c r="F424" s="17"/>
      <c r="G424" s="23" t="s">
        <v>351</v>
      </c>
      <c r="H424" s="31"/>
      <c r="I424" s="31"/>
      <c r="J424" s="31"/>
      <c r="K424" s="31"/>
    </row>
    <row r="425" spans="1:11" x14ac:dyDescent="0.3">
      <c r="A425" s="39" t="s">
        <v>1005</v>
      </c>
      <c r="B425" s="16" t="s">
        <v>351</v>
      </c>
      <c r="C425" s="17"/>
      <c r="D425" s="17"/>
      <c r="E425" s="40" t="s">
        <v>1006</v>
      </c>
      <c r="F425" s="41"/>
      <c r="G425" s="41"/>
      <c r="H425" s="28">
        <v>198.41</v>
      </c>
      <c r="I425" s="28">
        <v>0</v>
      </c>
      <c r="J425" s="28">
        <v>0</v>
      </c>
      <c r="K425" s="28">
        <v>198.41</v>
      </c>
    </row>
    <row r="426" spans="1:11" x14ac:dyDescent="0.3">
      <c r="A426" s="39" t="s">
        <v>1007</v>
      </c>
      <c r="B426" s="16" t="s">
        <v>351</v>
      </c>
      <c r="C426" s="17"/>
      <c r="D426" s="17"/>
      <c r="E426" s="17"/>
      <c r="F426" s="40" t="s">
        <v>1006</v>
      </c>
      <c r="G426" s="41"/>
      <c r="H426" s="28">
        <v>198.41</v>
      </c>
      <c r="I426" s="28">
        <v>0</v>
      </c>
      <c r="J426" s="28">
        <v>0</v>
      </c>
      <c r="K426" s="28">
        <v>198.41</v>
      </c>
    </row>
    <row r="427" spans="1:11" x14ac:dyDescent="0.3">
      <c r="A427" s="18" t="s">
        <v>1008</v>
      </c>
      <c r="B427" s="16" t="s">
        <v>351</v>
      </c>
      <c r="C427" s="17"/>
      <c r="D427" s="17"/>
      <c r="E427" s="17"/>
      <c r="F427" s="17"/>
      <c r="G427" s="19" t="s">
        <v>1009</v>
      </c>
      <c r="H427" s="42">
        <v>198.41</v>
      </c>
      <c r="I427" s="42">
        <v>0</v>
      </c>
      <c r="J427" s="42">
        <v>0</v>
      </c>
      <c r="K427" s="42">
        <v>198.41</v>
      </c>
    </row>
    <row r="428" spans="1:11" x14ac:dyDescent="0.3">
      <c r="A428" s="22" t="s">
        <v>351</v>
      </c>
      <c r="B428" s="16" t="s">
        <v>351</v>
      </c>
      <c r="C428" s="17"/>
      <c r="D428" s="17"/>
      <c r="E428" s="17"/>
      <c r="F428" s="17"/>
      <c r="G428" s="23" t="s">
        <v>351</v>
      </c>
      <c r="H428" s="31"/>
      <c r="I428" s="31"/>
      <c r="J428" s="31"/>
      <c r="K428" s="31"/>
    </row>
    <row r="429" spans="1:11" x14ac:dyDescent="0.3">
      <c r="A429" s="39" t="s">
        <v>1016</v>
      </c>
      <c r="B429" s="16" t="s">
        <v>351</v>
      </c>
      <c r="C429" s="17"/>
      <c r="D429" s="17"/>
      <c r="E429" s="40" t="s">
        <v>974</v>
      </c>
      <c r="F429" s="41"/>
      <c r="G429" s="41"/>
      <c r="H429" s="28">
        <v>940.6</v>
      </c>
      <c r="I429" s="28">
        <v>0</v>
      </c>
      <c r="J429" s="28">
        <v>858.27</v>
      </c>
      <c r="K429" s="28">
        <v>1798.87</v>
      </c>
    </row>
    <row r="430" spans="1:11" x14ac:dyDescent="0.3">
      <c r="A430" s="39" t="s">
        <v>1017</v>
      </c>
      <c r="B430" s="16" t="s">
        <v>351</v>
      </c>
      <c r="C430" s="17"/>
      <c r="D430" s="17"/>
      <c r="E430" s="17"/>
      <c r="F430" s="40" t="s">
        <v>974</v>
      </c>
      <c r="G430" s="41"/>
      <c r="H430" s="28">
        <v>940.6</v>
      </c>
      <c r="I430" s="28">
        <v>0</v>
      </c>
      <c r="J430" s="28">
        <v>858.27</v>
      </c>
      <c r="K430" s="28">
        <v>1798.87</v>
      </c>
    </row>
    <row r="431" spans="1:11" x14ac:dyDescent="0.3">
      <c r="A431" s="18" t="s">
        <v>1018</v>
      </c>
      <c r="B431" s="16" t="s">
        <v>351</v>
      </c>
      <c r="C431" s="17"/>
      <c r="D431" s="17"/>
      <c r="E431" s="17"/>
      <c r="F431" s="17"/>
      <c r="G431" s="19" t="s">
        <v>979</v>
      </c>
      <c r="H431" s="42">
        <v>940.6</v>
      </c>
      <c r="I431" s="42">
        <v>0</v>
      </c>
      <c r="J431" s="42">
        <v>858.27</v>
      </c>
      <c r="K431" s="42">
        <v>1798.87</v>
      </c>
    </row>
    <row r="432" spans="1:11" x14ac:dyDescent="0.3">
      <c r="A432" s="29" t="s">
        <v>351</v>
      </c>
      <c r="B432" s="30"/>
      <c r="C432" s="30"/>
      <c r="D432" s="30"/>
      <c r="E432" s="30"/>
      <c r="F432" s="30"/>
      <c r="G432" s="30"/>
      <c r="H432" s="31"/>
      <c r="I432" s="31"/>
      <c r="J432" s="31"/>
      <c r="K432" s="31"/>
    </row>
    <row r="434" spans="1:11" x14ac:dyDescent="0.3">
      <c r="A434" s="29" t="s">
        <v>351</v>
      </c>
      <c r="B434" s="30"/>
      <c r="C434" s="30"/>
      <c r="D434" s="30"/>
      <c r="E434" s="30"/>
      <c r="F434" s="30"/>
      <c r="G434" s="30"/>
      <c r="H434" s="31"/>
      <c r="I434" s="31"/>
      <c r="J434" s="31"/>
      <c r="K434" s="31"/>
    </row>
    <row r="436" spans="1:11" x14ac:dyDescent="0.3">
      <c r="A436" s="32" t="s">
        <v>351</v>
      </c>
      <c r="B436" s="33"/>
      <c r="C436" s="33"/>
      <c r="D436" s="33"/>
      <c r="E436" s="33"/>
      <c r="F436" s="33"/>
      <c r="G436" s="33"/>
      <c r="H436" s="31"/>
      <c r="I436" s="31"/>
      <c r="J436" s="31"/>
      <c r="K436" s="31"/>
    </row>
    <row r="437" spans="1:11" x14ac:dyDescent="0.3">
      <c r="K437" s="31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414"/>
  <sheetViews>
    <sheetView topLeftCell="A382" workbookViewId="0">
      <selection activeCell="L464" sqref="L464"/>
    </sheetView>
  </sheetViews>
  <sheetFormatPr defaultRowHeight="14.4" x14ac:dyDescent="0.3"/>
  <cols>
    <col min="1" max="1" width="16" style="6" bestFit="1" customWidth="1"/>
    <col min="2" max="6" width="1.88671875" style="6" customWidth="1"/>
    <col min="7" max="7" width="49.109375" style="6" bestFit="1" customWidth="1"/>
    <col min="8" max="8" width="15" style="26" bestFit="1" customWidth="1"/>
    <col min="9" max="11" width="14.33203125" style="26" bestFit="1" customWidth="1"/>
    <col min="12" max="13" width="13" style="6" customWidth="1"/>
    <col min="14" max="256" width="9.109375" style="6"/>
    <col min="257" max="257" width="16" style="6" bestFit="1" customWidth="1"/>
    <col min="258" max="262" width="1.88671875" style="6" customWidth="1"/>
    <col min="263" max="263" width="49.109375" style="6" bestFit="1" customWidth="1"/>
    <col min="264" max="264" width="15" style="6" bestFit="1" customWidth="1"/>
    <col min="265" max="267" width="14.33203125" style="6" bestFit="1" customWidth="1"/>
    <col min="268" max="269" width="13" style="6" customWidth="1"/>
    <col min="270" max="512" width="9.109375" style="6"/>
    <col min="513" max="513" width="16" style="6" bestFit="1" customWidth="1"/>
    <col min="514" max="518" width="1.88671875" style="6" customWidth="1"/>
    <col min="519" max="519" width="49.109375" style="6" bestFit="1" customWidth="1"/>
    <col min="520" max="520" width="15" style="6" bestFit="1" customWidth="1"/>
    <col min="521" max="523" width="14.33203125" style="6" bestFit="1" customWidth="1"/>
    <col min="524" max="525" width="13" style="6" customWidth="1"/>
    <col min="526" max="768" width="9.109375" style="6"/>
    <col min="769" max="769" width="16" style="6" bestFit="1" customWidth="1"/>
    <col min="770" max="774" width="1.88671875" style="6" customWidth="1"/>
    <col min="775" max="775" width="49.109375" style="6" bestFit="1" customWidth="1"/>
    <col min="776" max="776" width="15" style="6" bestFit="1" customWidth="1"/>
    <col min="777" max="779" width="14.33203125" style="6" bestFit="1" customWidth="1"/>
    <col min="780" max="781" width="13" style="6" customWidth="1"/>
    <col min="782" max="1024" width="9.109375" style="6"/>
    <col min="1025" max="1025" width="16" style="6" bestFit="1" customWidth="1"/>
    <col min="1026" max="1030" width="1.88671875" style="6" customWidth="1"/>
    <col min="1031" max="1031" width="49.109375" style="6" bestFit="1" customWidth="1"/>
    <col min="1032" max="1032" width="15" style="6" bestFit="1" customWidth="1"/>
    <col min="1033" max="1035" width="14.33203125" style="6" bestFit="1" customWidth="1"/>
    <col min="1036" max="1037" width="13" style="6" customWidth="1"/>
    <col min="1038" max="1280" width="9.109375" style="6"/>
    <col min="1281" max="1281" width="16" style="6" bestFit="1" customWidth="1"/>
    <col min="1282" max="1286" width="1.88671875" style="6" customWidth="1"/>
    <col min="1287" max="1287" width="49.109375" style="6" bestFit="1" customWidth="1"/>
    <col min="1288" max="1288" width="15" style="6" bestFit="1" customWidth="1"/>
    <col min="1289" max="1291" width="14.33203125" style="6" bestFit="1" customWidth="1"/>
    <col min="1292" max="1293" width="13" style="6" customWidth="1"/>
    <col min="1294" max="1536" width="9.109375" style="6"/>
    <col min="1537" max="1537" width="16" style="6" bestFit="1" customWidth="1"/>
    <col min="1538" max="1542" width="1.88671875" style="6" customWidth="1"/>
    <col min="1543" max="1543" width="49.109375" style="6" bestFit="1" customWidth="1"/>
    <col min="1544" max="1544" width="15" style="6" bestFit="1" customWidth="1"/>
    <col min="1545" max="1547" width="14.33203125" style="6" bestFit="1" customWidth="1"/>
    <col min="1548" max="1549" width="13" style="6" customWidth="1"/>
    <col min="1550" max="1792" width="9.109375" style="6"/>
    <col min="1793" max="1793" width="16" style="6" bestFit="1" customWidth="1"/>
    <col min="1794" max="1798" width="1.88671875" style="6" customWidth="1"/>
    <col min="1799" max="1799" width="49.109375" style="6" bestFit="1" customWidth="1"/>
    <col min="1800" max="1800" width="15" style="6" bestFit="1" customWidth="1"/>
    <col min="1801" max="1803" width="14.33203125" style="6" bestFit="1" customWidth="1"/>
    <col min="1804" max="1805" width="13" style="6" customWidth="1"/>
    <col min="1806" max="2048" width="9.109375" style="6"/>
    <col min="2049" max="2049" width="16" style="6" bestFit="1" customWidth="1"/>
    <col min="2050" max="2054" width="1.88671875" style="6" customWidth="1"/>
    <col min="2055" max="2055" width="49.109375" style="6" bestFit="1" customWidth="1"/>
    <col min="2056" max="2056" width="15" style="6" bestFit="1" customWidth="1"/>
    <col min="2057" max="2059" width="14.33203125" style="6" bestFit="1" customWidth="1"/>
    <col min="2060" max="2061" width="13" style="6" customWidth="1"/>
    <col min="2062" max="2304" width="9.109375" style="6"/>
    <col min="2305" max="2305" width="16" style="6" bestFit="1" customWidth="1"/>
    <col min="2306" max="2310" width="1.88671875" style="6" customWidth="1"/>
    <col min="2311" max="2311" width="49.109375" style="6" bestFit="1" customWidth="1"/>
    <col min="2312" max="2312" width="15" style="6" bestFit="1" customWidth="1"/>
    <col min="2313" max="2315" width="14.33203125" style="6" bestFit="1" customWidth="1"/>
    <col min="2316" max="2317" width="13" style="6" customWidth="1"/>
    <col min="2318" max="2560" width="9.109375" style="6"/>
    <col min="2561" max="2561" width="16" style="6" bestFit="1" customWidth="1"/>
    <col min="2562" max="2566" width="1.88671875" style="6" customWidth="1"/>
    <col min="2567" max="2567" width="49.109375" style="6" bestFit="1" customWidth="1"/>
    <col min="2568" max="2568" width="15" style="6" bestFit="1" customWidth="1"/>
    <col min="2569" max="2571" width="14.33203125" style="6" bestFit="1" customWidth="1"/>
    <col min="2572" max="2573" width="13" style="6" customWidth="1"/>
    <col min="2574" max="2816" width="9.109375" style="6"/>
    <col min="2817" max="2817" width="16" style="6" bestFit="1" customWidth="1"/>
    <col min="2818" max="2822" width="1.88671875" style="6" customWidth="1"/>
    <col min="2823" max="2823" width="49.109375" style="6" bestFit="1" customWidth="1"/>
    <col min="2824" max="2824" width="15" style="6" bestFit="1" customWidth="1"/>
    <col min="2825" max="2827" width="14.33203125" style="6" bestFit="1" customWidth="1"/>
    <col min="2828" max="2829" width="13" style="6" customWidth="1"/>
    <col min="2830" max="3072" width="9.109375" style="6"/>
    <col min="3073" max="3073" width="16" style="6" bestFit="1" customWidth="1"/>
    <col min="3074" max="3078" width="1.88671875" style="6" customWidth="1"/>
    <col min="3079" max="3079" width="49.109375" style="6" bestFit="1" customWidth="1"/>
    <col min="3080" max="3080" width="15" style="6" bestFit="1" customWidth="1"/>
    <col min="3081" max="3083" width="14.33203125" style="6" bestFit="1" customWidth="1"/>
    <col min="3084" max="3085" width="13" style="6" customWidth="1"/>
    <col min="3086" max="3328" width="9.109375" style="6"/>
    <col min="3329" max="3329" width="16" style="6" bestFit="1" customWidth="1"/>
    <col min="3330" max="3334" width="1.88671875" style="6" customWidth="1"/>
    <col min="3335" max="3335" width="49.109375" style="6" bestFit="1" customWidth="1"/>
    <col min="3336" max="3336" width="15" style="6" bestFit="1" customWidth="1"/>
    <col min="3337" max="3339" width="14.33203125" style="6" bestFit="1" customWidth="1"/>
    <col min="3340" max="3341" width="13" style="6" customWidth="1"/>
    <col min="3342" max="3584" width="9.109375" style="6"/>
    <col min="3585" max="3585" width="16" style="6" bestFit="1" customWidth="1"/>
    <col min="3586" max="3590" width="1.88671875" style="6" customWidth="1"/>
    <col min="3591" max="3591" width="49.109375" style="6" bestFit="1" customWidth="1"/>
    <col min="3592" max="3592" width="15" style="6" bestFit="1" customWidth="1"/>
    <col min="3593" max="3595" width="14.33203125" style="6" bestFit="1" customWidth="1"/>
    <col min="3596" max="3597" width="13" style="6" customWidth="1"/>
    <col min="3598" max="3840" width="9.109375" style="6"/>
    <col min="3841" max="3841" width="16" style="6" bestFit="1" customWidth="1"/>
    <col min="3842" max="3846" width="1.88671875" style="6" customWidth="1"/>
    <col min="3847" max="3847" width="49.109375" style="6" bestFit="1" customWidth="1"/>
    <col min="3848" max="3848" width="15" style="6" bestFit="1" customWidth="1"/>
    <col min="3849" max="3851" width="14.33203125" style="6" bestFit="1" customWidth="1"/>
    <col min="3852" max="3853" width="13" style="6" customWidth="1"/>
    <col min="3854" max="4096" width="9.109375" style="6"/>
    <col min="4097" max="4097" width="16" style="6" bestFit="1" customWidth="1"/>
    <col min="4098" max="4102" width="1.88671875" style="6" customWidth="1"/>
    <col min="4103" max="4103" width="49.109375" style="6" bestFit="1" customWidth="1"/>
    <col min="4104" max="4104" width="15" style="6" bestFit="1" customWidth="1"/>
    <col min="4105" max="4107" width="14.33203125" style="6" bestFit="1" customWidth="1"/>
    <col min="4108" max="4109" width="13" style="6" customWidth="1"/>
    <col min="4110" max="4352" width="9.109375" style="6"/>
    <col min="4353" max="4353" width="16" style="6" bestFit="1" customWidth="1"/>
    <col min="4354" max="4358" width="1.88671875" style="6" customWidth="1"/>
    <col min="4359" max="4359" width="49.109375" style="6" bestFit="1" customWidth="1"/>
    <col min="4360" max="4360" width="15" style="6" bestFit="1" customWidth="1"/>
    <col min="4361" max="4363" width="14.33203125" style="6" bestFit="1" customWidth="1"/>
    <col min="4364" max="4365" width="13" style="6" customWidth="1"/>
    <col min="4366" max="4608" width="9.109375" style="6"/>
    <col min="4609" max="4609" width="16" style="6" bestFit="1" customWidth="1"/>
    <col min="4610" max="4614" width="1.88671875" style="6" customWidth="1"/>
    <col min="4615" max="4615" width="49.109375" style="6" bestFit="1" customWidth="1"/>
    <col min="4616" max="4616" width="15" style="6" bestFit="1" customWidth="1"/>
    <col min="4617" max="4619" width="14.33203125" style="6" bestFit="1" customWidth="1"/>
    <col min="4620" max="4621" width="13" style="6" customWidth="1"/>
    <col min="4622" max="4864" width="9.109375" style="6"/>
    <col min="4865" max="4865" width="16" style="6" bestFit="1" customWidth="1"/>
    <col min="4866" max="4870" width="1.88671875" style="6" customWidth="1"/>
    <col min="4871" max="4871" width="49.109375" style="6" bestFit="1" customWidth="1"/>
    <col min="4872" max="4872" width="15" style="6" bestFit="1" customWidth="1"/>
    <col min="4873" max="4875" width="14.33203125" style="6" bestFit="1" customWidth="1"/>
    <col min="4876" max="4877" width="13" style="6" customWidth="1"/>
    <col min="4878" max="5120" width="9.109375" style="6"/>
    <col min="5121" max="5121" width="16" style="6" bestFit="1" customWidth="1"/>
    <col min="5122" max="5126" width="1.88671875" style="6" customWidth="1"/>
    <col min="5127" max="5127" width="49.109375" style="6" bestFit="1" customWidth="1"/>
    <col min="5128" max="5128" width="15" style="6" bestFit="1" customWidth="1"/>
    <col min="5129" max="5131" width="14.33203125" style="6" bestFit="1" customWidth="1"/>
    <col min="5132" max="5133" width="13" style="6" customWidth="1"/>
    <col min="5134" max="5376" width="9.109375" style="6"/>
    <col min="5377" max="5377" width="16" style="6" bestFit="1" customWidth="1"/>
    <col min="5378" max="5382" width="1.88671875" style="6" customWidth="1"/>
    <col min="5383" max="5383" width="49.109375" style="6" bestFit="1" customWidth="1"/>
    <col min="5384" max="5384" width="15" style="6" bestFit="1" customWidth="1"/>
    <col min="5385" max="5387" width="14.33203125" style="6" bestFit="1" customWidth="1"/>
    <col min="5388" max="5389" width="13" style="6" customWidth="1"/>
    <col min="5390" max="5632" width="9.109375" style="6"/>
    <col min="5633" max="5633" width="16" style="6" bestFit="1" customWidth="1"/>
    <col min="5634" max="5638" width="1.88671875" style="6" customWidth="1"/>
    <col min="5639" max="5639" width="49.109375" style="6" bestFit="1" customWidth="1"/>
    <col min="5640" max="5640" width="15" style="6" bestFit="1" customWidth="1"/>
    <col min="5641" max="5643" width="14.33203125" style="6" bestFit="1" customWidth="1"/>
    <col min="5644" max="5645" width="13" style="6" customWidth="1"/>
    <col min="5646" max="5888" width="9.109375" style="6"/>
    <col min="5889" max="5889" width="16" style="6" bestFit="1" customWidth="1"/>
    <col min="5890" max="5894" width="1.88671875" style="6" customWidth="1"/>
    <col min="5895" max="5895" width="49.109375" style="6" bestFit="1" customWidth="1"/>
    <col min="5896" max="5896" width="15" style="6" bestFit="1" customWidth="1"/>
    <col min="5897" max="5899" width="14.33203125" style="6" bestFit="1" customWidth="1"/>
    <col min="5900" max="5901" width="13" style="6" customWidth="1"/>
    <col min="5902" max="6144" width="9.109375" style="6"/>
    <col min="6145" max="6145" width="16" style="6" bestFit="1" customWidth="1"/>
    <col min="6146" max="6150" width="1.88671875" style="6" customWidth="1"/>
    <col min="6151" max="6151" width="49.109375" style="6" bestFit="1" customWidth="1"/>
    <col min="6152" max="6152" width="15" style="6" bestFit="1" customWidth="1"/>
    <col min="6153" max="6155" width="14.33203125" style="6" bestFit="1" customWidth="1"/>
    <col min="6156" max="6157" width="13" style="6" customWidth="1"/>
    <col min="6158" max="6400" width="9.109375" style="6"/>
    <col min="6401" max="6401" width="16" style="6" bestFit="1" customWidth="1"/>
    <col min="6402" max="6406" width="1.88671875" style="6" customWidth="1"/>
    <col min="6407" max="6407" width="49.109375" style="6" bestFit="1" customWidth="1"/>
    <col min="6408" max="6408" width="15" style="6" bestFit="1" customWidth="1"/>
    <col min="6409" max="6411" width="14.33203125" style="6" bestFit="1" customWidth="1"/>
    <col min="6412" max="6413" width="13" style="6" customWidth="1"/>
    <col min="6414" max="6656" width="9.109375" style="6"/>
    <col min="6657" max="6657" width="16" style="6" bestFit="1" customWidth="1"/>
    <col min="6658" max="6662" width="1.88671875" style="6" customWidth="1"/>
    <col min="6663" max="6663" width="49.109375" style="6" bestFit="1" customWidth="1"/>
    <col min="6664" max="6664" width="15" style="6" bestFit="1" customWidth="1"/>
    <col min="6665" max="6667" width="14.33203125" style="6" bestFit="1" customWidth="1"/>
    <col min="6668" max="6669" width="13" style="6" customWidth="1"/>
    <col min="6670" max="6912" width="9.109375" style="6"/>
    <col min="6913" max="6913" width="16" style="6" bestFit="1" customWidth="1"/>
    <col min="6914" max="6918" width="1.88671875" style="6" customWidth="1"/>
    <col min="6919" max="6919" width="49.109375" style="6" bestFit="1" customWidth="1"/>
    <col min="6920" max="6920" width="15" style="6" bestFit="1" customWidth="1"/>
    <col min="6921" max="6923" width="14.33203125" style="6" bestFit="1" customWidth="1"/>
    <col min="6924" max="6925" width="13" style="6" customWidth="1"/>
    <col min="6926" max="7168" width="9.109375" style="6"/>
    <col min="7169" max="7169" width="16" style="6" bestFit="1" customWidth="1"/>
    <col min="7170" max="7174" width="1.88671875" style="6" customWidth="1"/>
    <col min="7175" max="7175" width="49.109375" style="6" bestFit="1" customWidth="1"/>
    <col min="7176" max="7176" width="15" style="6" bestFit="1" customWidth="1"/>
    <col min="7177" max="7179" width="14.33203125" style="6" bestFit="1" customWidth="1"/>
    <col min="7180" max="7181" width="13" style="6" customWidth="1"/>
    <col min="7182" max="7424" width="9.109375" style="6"/>
    <col min="7425" max="7425" width="16" style="6" bestFit="1" customWidth="1"/>
    <col min="7426" max="7430" width="1.88671875" style="6" customWidth="1"/>
    <col min="7431" max="7431" width="49.109375" style="6" bestFit="1" customWidth="1"/>
    <col min="7432" max="7432" width="15" style="6" bestFit="1" customWidth="1"/>
    <col min="7433" max="7435" width="14.33203125" style="6" bestFit="1" customWidth="1"/>
    <col min="7436" max="7437" width="13" style="6" customWidth="1"/>
    <col min="7438" max="7680" width="9.109375" style="6"/>
    <col min="7681" max="7681" width="16" style="6" bestFit="1" customWidth="1"/>
    <col min="7682" max="7686" width="1.88671875" style="6" customWidth="1"/>
    <col min="7687" max="7687" width="49.109375" style="6" bestFit="1" customWidth="1"/>
    <col min="7688" max="7688" width="15" style="6" bestFit="1" customWidth="1"/>
    <col min="7689" max="7691" width="14.33203125" style="6" bestFit="1" customWidth="1"/>
    <col min="7692" max="7693" width="13" style="6" customWidth="1"/>
    <col min="7694" max="7936" width="9.109375" style="6"/>
    <col min="7937" max="7937" width="16" style="6" bestFit="1" customWidth="1"/>
    <col min="7938" max="7942" width="1.88671875" style="6" customWidth="1"/>
    <col min="7943" max="7943" width="49.109375" style="6" bestFit="1" customWidth="1"/>
    <col min="7944" max="7944" width="15" style="6" bestFit="1" customWidth="1"/>
    <col min="7945" max="7947" width="14.33203125" style="6" bestFit="1" customWidth="1"/>
    <col min="7948" max="7949" width="13" style="6" customWidth="1"/>
    <col min="7950" max="8192" width="9.109375" style="6"/>
    <col min="8193" max="8193" width="16" style="6" bestFit="1" customWidth="1"/>
    <col min="8194" max="8198" width="1.88671875" style="6" customWidth="1"/>
    <col min="8199" max="8199" width="49.109375" style="6" bestFit="1" customWidth="1"/>
    <col min="8200" max="8200" width="15" style="6" bestFit="1" customWidth="1"/>
    <col min="8201" max="8203" width="14.33203125" style="6" bestFit="1" customWidth="1"/>
    <col min="8204" max="8205" width="13" style="6" customWidth="1"/>
    <col min="8206" max="8448" width="9.109375" style="6"/>
    <col min="8449" max="8449" width="16" style="6" bestFit="1" customWidth="1"/>
    <col min="8450" max="8454" width="1.88671875" style="6" customWidth="1"/>
    <col min="8455" max="8455" width="49.109375" style="6" bestFit="1" customWidth="1"/>
    <col min="8456" max="8456" width="15" style="6" bestFit="1" customWidth="1"/>
    <col min="8457" max="8459" width="14.33203125" style="6" bestFit="1" customWidth="1"/>
    <col min="8460" max="8461" width="13" style="6" customWidth="1"/>
    <col min="8462" max="8704" width="9.109375" style="6"/>
    <col min="8705" max="8705" width="16" style="6" bestFit="1" customWidth="1"/>
    <col min="8706" max="8710" width="1.88671875" style="6" customWidth="1"/>
    <col min="8711" max="8711" width="49.109375" style="6" bestFit="1" customWidth="1"/>
    <col min="8712" max="8712" width="15" style="6" bestFit="1" customWidth="1"/>
    <col min="8713" max="8715" width="14.33203125" style="6" bestFit="1" customWidth="1"/>
    <col min="8716" max="8717" width="13" style="6" customWidth="1"/>
    <col min="8718" max="8960" width="9.109375" style="6"/>
    <col min="8961" max="8961" width="16" style="6" bestFit="1" customWidth="1"/>
    <col min="8962" max="8966" width="1.88671875" style="6" customWidth="1"/>
    <col min="8967" max="8967" width="49.109375" style="6" bestFit="1" customWidth="1"/>
    <col min="8968" max="8968" width="15" style="6" bestFit="1" customWidth="1"/>
    <col min="8969" max="8971" width="14.33203125" style="6" bestFit="1" customWidth="1"/>
    <col min="8972" max="8973" width="13" style="6" customWidth="1"/>
    <col min="8974" max="9216" width="9.109375" style="6"/>
    <col min="9217" max="9217" width="16" style="6" bestFit="1" customWidth="1"/>
    <col min="9218" max="9222" width="1.88671875" style="6" customWidth="1"/>
    <col min="9223" max="9223" width="49.109375" style="6" bestFit="1" customWidth="1"/>
    <col min="9224" max="9224" width="15" style="6" bestFit="1" customWidth="1"/>
    <col min="9225" max="9227" width="14.33203125" style="6" bestFit="1" customWidth="1"/>
    <col min="9228" max="9229" width="13" style="6" customWidth="1"/>
    <col min="9230" max="9472" width="9.109375" style="6"/>
    <col min="9473" max="9473" width="16" style="6" bestFit="1" customWidth="1"/>
    <col min="9474" max="9478" width="1.88671875" style="6" customWidth="1"/>
    <col min="9479" max="9479" width="49.109375" style="6" bestFit="1" customWidth="1"/>
    <col min="9480" max="9480" width="15" style="6" bestFit="1" customWidth="1"/>
    <col min="9481" max="9483" width="14.33203125" style="6" bestFit="1" customWidth="1"/>
    <col min="9484" max="9485" width="13" style="6" customWidth="1"/>
    <col min="9486" max="9728" width="9.109375" style="6"/>
    <col min="9729" max="9729" width="16" style="6" bestFit="1" customWidth="1"/>
    <col min="9730" max="9734" width="1.88671875" style="6" customWidth="1"/>
    <col min="9735" max="9735" width="49.109375" style="6" bestFit="1" customWidth="1"/>
    <col min="9736" max="9736" width="15" style="6" bestFit="1" customWidth="1"/>
    <col min="9737" max="9739" width="14.33203125" style="6" bestFit="1" customWidth="1"/>
    <col min="9740" max="9741" width="13" style="6" customWidth="1"/>
    <col min="9742" max="9984" width="9.109375" style="6"/>
    <col min="9985" max="9985" width="16" style="6" bestFit="1" customWidth="1"/>
    <col min="9986" max="9990" width="1.88671875" style="6" customWidth="1"/>
    <col min="9991" max="9991" width="49.109375" style="6" bestFit="1" customWidth="1"/>
    <col min="9992" max="9992" width="15" style="6" bestFit="1" customWidth="1"/>
    <col min="9993" max="9995" width="14.33203125" style="6" bestFit="1" customWidth="1"/>
    <col min="9996" max="9997" width="13" style="6" customWidth="1"/>
    <col min="9998" max="10240" width="9.109375" style="6"/>
    <col min="10241" max="10241" width="16" style="6" bestFit="1" customWidth="1"/>
    <col min="10242" max="10246" width="1.88671875" style="6" customWidth="1"/>
    <col min="10247" max="10247" width="49.109375" style="6" bestFit="1" customWidth="1"/>
    <col min="10248" max="10248" width="15" style="6" bestFit="1" customWidth="1"/>
    <col min="10249" max="10251" width="14.33203125" style="6" bestFit="1" customWidth="1"/>
    <col min="10252" max="10253" width="13" style="6" customWidth="1"/>
    <col min="10254" max="10496" width="9.109375" style="6"/>
    <col min="10497" max="10497" width="16" style="6" bestFit="1" customWidth="1"/>
    <col min="10498" max="10502" width="1.88671875" style="6" customWidth="1"/>
    <col min="10503" max="10503" width="49.109375" style="6" bestFit="1" customWidth="1"/>
    <col min="10504" max="10504" width="15" style="6" bestFit="1" customWidth="1"/>
    <col min="10505" max="10507" width="14.33203125" style="6" bestFit="1" customWidth="1"/>
    <col min="10508" max="10509" width="13" style="6" customWidth="1"/>
    <col min="10510" max="10752" width="9.109375" style="6"/>
    <col min="10753" max="10753" width="16" style="6" bestFit="1" customWidth="1"/>
    <col min="10754" max="10758" width="1.88671875" style="6" customWidth="1"/>
    <col min="10759" max="10759" width="49.109375" style="6" bestFit="1" customWidth="1"/>
    <col min="10760" max="10760" width="15" style="6" bestFit="1" customWidth="1"/>
    <col min="10761" max="10763" width="14.33203125" style="6" bestFit="1" customWidth="1"/>
    <col min="10764" max="10765" width="13" style="6" customWidth="1"/>
    <col min="10766" max="11008" width="9.109375" style="6"/>
    <col min="11009" max="11009" width="16" style="6" bestFit="1" customWidth="1"/>
    <col min="11010" max="11014" width="1.88671875" style="6" customWidth="1"/>
    <col min="11015" max="11015" width="49.109375" style="6" bestFit="1" customWidth="1"/>
    <col min="11016" max="11016" width="15" style="6" bestFit="1" customWidth="1"/>
    <col min="11017" max="11019" width="14.33203125" style="6" bestFit="1" customWidth="1"/>
    <col min="11020" max="11021" width="13" style="6" customWidth="1"/>
    <col min="11022" max="11264" width="9.109375" style="6"/>
    <col min="11265" max="11265" width="16" style="6" bestFit="1" customWidth="1"/>
    <col min="11266" max="11270" width="1.88671875" style="6" customWidth="1"/>
    <col min="11271" max="11271" width="49.109375" style="6" bestFit="1" customWidth="1"/>
    <col min="11272" max="11272" width="15" style="6" bestFit="1" customWidth="1"/>
    <col min="11273" max="11275" width="14.33203125" style="6" bestFit="1" customWidth="1"/>
    <col min="11276" max="11277" width="13" style="6" customWidth="1"/>
    <col min="11278" max="11520" width="9.109375" style="6"/>
    <col min="11521" max="11521" width="16" style="6" bestFit="1" customWidth="1"/>
    <col min="11522" max="11526" width="1.88671875" style="6" customWidth="1"/>
    <col min="11527" max="11527" width="49.109375" style="6" bestFit="1" customWidth="1"/>
    <col min="11528" max="11528" width="15" style="6" bestFit="1" customWidth="1"/>
    <col min="11529" max="11531" width="14.33203125" style="6" bestFit="1" customWidth="1"/>
    <col min="11532" max="11533" width="13" style="6" customWidth="1"/>
    <col min="11534" max="11776" width="9.109375" style="6"/>
    <col min="11777" max="11777" width="16" style="6" bestFit="1" customWidth="1"/>
    <col min="11778" max="11782" width="1.88671875" style="6" customWidth="1"/>
    <col min="11783" max="11783" width="49.109375" style="6" bestFit="1" customWidth="1"/>
    <col min="11784" max="11784" width="15" style="6" bestFit="1" customWidth="1"/>
    <col min="11785" max="11787" width="14.33203125" style="6" bestFit="1" customWidth="1"/>
    <col min="11788" max="11789" width="13" style="6" customWidth="1"/>
    <col min="11790" max="12032" width="9.109375" style="6"/>
    <col min="12033" max="12033" width="16" style="6" bestFit="1" customWidth="1"/>
    <col min="12034" max="12038" width="1.88671875" style="6" customWidth="1"/>
    <col min="12039" max="12039" width="49.109375" style="6" bestFit="1" customWidth="1"/>
    <col min="12040" max="12040" width="15" style="6" bestFit="1" customWidth="1"/>
    <col min="12041" max="12043" width="14.33203125" style="6" bestFit="1" customWidth="1"/>
    <col min="12044" max="12045" width="13" style="6" customWidth="1"/>
    <col min="12046" max="12288" width="9.109375" style="6"/>
    <col min="12289" max="12289" width="16" style="6" bestFit="1" customWidth="1"/>
    <col min="12290" max="12294" width="1.88671875" style="6" customWidth="1"/>
    <col min="12295" max="12295" width="49.109375" style="6" bestFit="1" customWidth="1"/>
    <col min="12296" max="12296" width="15" style="6" bestFit="1" customWidth="1"/>
    <col min="12297" max="12299" width="14.33203125" style="6" bestFit="1" customWidth="1"/>
    <col min="12300" max="12301" width="13" style="6" customWidth="1"/>
    <col min="12302" max="12544" width="9.109375" style="6"/>
    <col min="12545" max="12545" width="16" style="6" bestFit="1" customWidth="1"/>
    <col min="12546" max="12550" width="1.88671875" style="6" customWidth="1"/>
    <col min="12551" max="12551" width="49.109375" style="6" bestFit="1" customWidth="1"/>
    <col min="12552" max="12552" width="15" style="6" bestFit="1" customWidth="1"/>
    <col min="12553" max="12555" width="14.33203125" style="6" bestFit="1" customWidth="1"/>
    <col min="12556" max="12557" width="13" style="6" customWidth="1"/>
    <col min="12558" max="12800" width="9.109375" style="6"/>
    <col min="12801" max="12801" width="16" style="6" bestFit="1" customWidth="1"/>
    <col min="12802" max="12806" width="1.88671875" style="6" customWidth="1"/>
    <col min="12807" max="12807" width="49.109375" style="6" bestFit="1" customWidth="1"/>
    <col min="12808" max="12808" width="15" style="6" bestFit="1" customWidth="1"/>
    <col min="12809" max="12811" width="14.33203125" style="6" bestFit="1" customWidth="1"/>
    <col min="12812" max="12813" width="13" style="6" customWidth="1"/>
    <col min="12814" max="13056" width="9.109375" style="6"/>
    <col min="13057" max="13057" width="16" style="6" bestFit="1" customWidth="1"/>
    <col min="13058" max="13062" width="1.88671875" style="6" customWidth="1"/>
    <col min="13063" max="13063" width="49.109375" style="6" bestFit="1" customWidth="1"/>
    <col min="13064" max="13064" width="15" style="6" bestFit="1" customWidth="1"/>
    <col min="13065" max="13067" width="14.33203125" style="6" bestFit="1" customWidth="1"/>
    <col min="13068" max="13069" width="13" style="6" customWidth="1"/>
    <col min="13070" max="13312" width="9.109375" style="6"/>
    <col min="13313" max="13313" width="16" style="6" bestFit="1" customWidth="1"/>
    <col min="13314" max="13318" width="1.88671875" style="6" customWidth="1"/>
    <col min="13319" max="13319" width="49.109375" style="6" bestFit="1" customWidth="1"/>
    <col min="13320" max="13320" width="15" style="6" bestFit="1" customWidth="1"/>
    <col min="13321" max="13323" width="14.33203125" style="6" bestFit="1" customWidth="1"/>
    <col min="13324" max="13325" width="13" style="6" customWidth="1"/>
    <col min="13326" max="13568" width="9.109375" style="6"/>
    <col min="13569" max="13569" width="16" style="6" bestFit="1" customWidth="1"/>
    <col min="13570" max="13574" width="1.88671875" style="6" customWidth="1"/>
    <col min="13575" max="13575" width="49.109375" style="6" bestFit="1" customWidth="1"/>
    <col min="13576" max="13576" width="15" style="6" bestFit="1" customWidth="1"/>
    <col min="13577" max="13579" width="14.33203125" style="6" bestFit="1" customWidth="1"/>
    <col min="13580" max="13581" width="13" style="6" customWidth="1"/>
    <col min="13582" max="13824" width="9.109375" style="6"/>
    <col min="13825" max="13825" width="16" style="6" bestFit="1" customWidth="1"/>
    <col min="13826" max="13830" width="1.88671875" style="6" customWidth="1"/>
    <col min="13831" max="13831" width="49.109375" style="6" bestFit="1" customWidth="1"/>
    <col min="13832" max="13832" width="15" style="6" bestFit="1" customWidth="1"/>
    <col min="13833" max="13835" width="14.33203125" style="6" bestFit="1" customWidth="1"/>
    <col min="13836" max="13837" width="13" style="6" customWidth="1"/>
    <col min="13838" max="14080" width="9.109375" style="6"/>
    <col min="14081" max="14081" width="16" style="6" bestFit="1" customWidth="1"/>
    <col min="14082" max="14086" width="1.88671875" style="6" customWidth="1"/>
    <col min="14087" max="14087" width="49.109375" style="6" bestFit="1" customWidth="1"/>
    <col min="14088" max="14088" width="15" style="6" bestFit="1" customWidth="1"/>
    <col min="14089" max="14091" width="14.33203125" style="6" bestFit="1" customWidth="1"/>
    <col min="14092" max="14093" width="13" style="6" customWidth="1"/>
    <col min="14094" max="14336" width="9.109375" style="6"/>
    <col min="14337" max="14337" width="16" style="6" bestFit="1" customWidth="1"/>
    <col min="14338" max="14342" width="1.88671875" style="6" customWidth="1"/>
    <col min="14343" max="14343" width="49.109375" style="6" bestFit="1" customWidth="1"/>
    <col min="14344" max="14344" width="15" style="6" bestFit="1" customWidth="1"/>
    <col min="14345" max="14347" width="14.33203125" style="6" bestFit="1" customWidth="1"/>
    <col min="14348" max="14349" width="13" style="6" customWidth="1"/>
    <col min="14350" max="14592" width="9.109375" style="6"/>
    <col min="14593" max="14593" width="16" style="6" bestFit="1" customWidth="1"/>
    <col min="14594" max="14598" width="1.88671875" style="6" customWidth="1"/>
    <col min="14599" max="14599" width="49.109375" style="6" bestFit="1" customWidth="1"/>
    <col min="14600" max="14600" width="15" style="6" bestFit="1" customWidth="1"/>
    <col min="14601" max="14603" width="14.33203125" style="6" bestFit="1" customWidth="1"/>
    <col min="14604" max="14605" width="13" style="6" customWidth="1"/>
    <col min="14606" max="14848" width="9.109375" style="6"/>
    <col min="14849" max="14849" width="16" style="6" bestFit="1" customWidth="1"/>
    <col min="14850" max="14854" width="1.88671875" style="6" customWidth="1"/>
    <col min="14855" max="14855" width="49.109375" style="6" bestFit="1" customWidth="1"/>
    <col min="14856" max="14856" width="15" style="6" bestFit="1" customWidth="1"/>
    <col min="14857" max="14859" width="14.33203125" style="6" bestFit="1" customWidth="1"/>
    <col min="14860" max="14861" width="13" style="6" customWidth="1"/>
    <col min="14862" max="15104" width="9.109375" style="6"/>
    <col min="15105" max="15105" width="16" style="6" bestFit="1" customWidth="1"/>
    <col min="15106" max="15110" width="1.88671875" style="6" customWidth="1"/>
    <col min="15111" max="15111" width="49.109375" style="6" bestFit="1" customWidth="1"/>
    <col min="15112" max="15112" width="15" style="6" bestFit="1" customWidth="1"/>
    <col min="15113" max="15115" width="14.33203125" style="6" bestFit="1" customWidth="1"/>
    <col min="15116" max="15117" width="13" style="6" customWidth="1"/>
    <col min="15118" max="15360" width="9.109375" style="6"/>
    <col min="15361" max="15361" width="16" style="6" bestFit="1" customWidth="1"/>
    <col min="15362" max="15366" width="1.88671875" style="6" customWidth="1"/>
    <col min="15367" max="15367" width="49.109375" style="6" bestFit="1" customWidth="1"/>
    <col min="15368" max="15368" width="15" style="6" bestFit="1" customWidth="1"/>
    <col min="15369" max="15371" width="14.33203125" style="6" bestFit="1" customWidth="1"/>
    <col min="15372" max="15373" width="13" style="6" customWidth="1"/>
    <col min="15374" max="15616" width="9.109375" style="6"/>
    <col min="15617" max="15617" width="16" style="6" bestFit="1" customWidth="1"/>
    <col min="15618" max="15622" width="1.88671875" style="6" customWidth="1"/>
    <col min="15623" max="15623" width="49.109375" style="6" bestFit="1" customWidth="1"/>
    <col min="15624" max="15624" width="15" style="6" bestFit="1" customWidth="1"/>
    <col min="15625" max="15627" width="14.33203125" style="6" bestFit="1" customWidth="1"/>
    <col min="15628" max="15629" width="13" style="6" customWidth="1"/>
    <col min="15630" max="15872" width="9.109375" style="6"/>
    <col min="15873" max="15873" width="16" style="6" bestFit="1" customWidth="1"/>
    <col min="15874" max="15878" width="1.88671875" style="6" customWidth="1"/>
    <col min="15879" max="15879" width="49.109375" style="6" bestFit="1" customWidth="1"/>
    <col min="15880" max="15880" width="15" style="6" bestFit="1" customWidth="1"/>
    <col min="15881" max="15883" width="14.33203125" style="6" bestFit="1" customWidth="1"/>
    <col min="15884" max="15885" width="13" style="6" customWidth="1"/>
    <col min="15886" max="16128" width="9.109375" style="6"/>
    <col min="16129" max="16129" width="16" style="6" bestFit="1" customWidth="1"/>
    <col min="16130" max="16134" width="1.88671875" style="6" customWidth="1"/>
    <col min="16135" max="16135" width="49.109375" style="6" bestFit="1" customWidth="1"/>
    <col min="16136" max="16136" width="15" style="6" bestFit="1" customWidth="1"/>
    <col min="16137" max="16139" width="14.33203125" style="6" bestFit="1" customWidth="1"/>
    <col min="16140" max="16141" width="13" style="6" customWidth="1"/>
    <col min="16142" max="16384" width="9.109375" style="6"/>
  </cols>
  <sheetData>
    <row r="1" spans="1:12" x14ac:dyDescent="0.3">
      <c r="A1" s="1" t="s">
        <v>342</v>
      </c>
      <c r="B1" s="2" t="s">
        <v>343</v>
      </c>
      <c r="C1" s="3"/>
      <c r="D1" s="3"/>
      <c r="E1" s="3"/>
      <c r="F1" s="3"/>
      <c r="G1" s="3"/>
      <c r="H1" s="4" t="s">
        <v>344</v>
      </c>
      <c r="I1" s="4" t="s">
        <v>345</v>
      </c>
      <c r="J1" s="4" t="s">
        <v>346</v>
      </c>
      <c r="K1" s="4" t="s">
        <v>347</v>
      </c>
      <c r="L1" s="5"/>
    </row>
    <row r="2" spans="1:12" x14ac:dyDescent="0.3">
      <c r="A2" s="7" t="s">
        <v>348</v>
      </c>
      <c r="B2" s="8"/>
      <c r="C2" s="8"/>
      <c r="D2" s="8"/>
      <c r="E2" s="8"/>
      <c r="F2" s="8"/>
      <c r="G2" s="8"/>
      <c r="H2" s="9"/>
      <c r="I2" s="9"/>
      <c r="J2" s="9"/>
      <c r="K2" s="9"/>
      <c r="L2" s="8"/>
    </row>
    <row r="3" spans="1:12" x14ac:dyDescent="0.3">
      <c r="A3" s="10" t="s">
        <v>24</v>
      </c>
      <c r="B3" s="11" t="s">
        <v>349</v>
      </c>
      <c r="C3" s="12"/>
      <c r="D3" s="12"/>
      <c r="E3" s="12"/>
      <c r="F3" s="12"/>
      <c r="G3" s="12"/>
      <c r="H3" s="13">
        <v>51429288.469999999</v>
      </c>
      <c r="I3" s="13">
        <v>17143270.010000002</v>
      </c>
      <c r="J3" s="13">
        <v>14067688.300000001</v>
      </c>
      <c r="K3" s="13">
        <v>54504870.18</v>
      </c>
      <c r="L3" s="14"/>
    </row>
    <row r="4" spans="1:12" x14ac:dyDescent="0.3">
      <c r="A4" s="10" t="s">
        <v>350</v>
      </c>
      <c r="B4" s="15" t="s">
        <v>351</v>
      </c>
      <c r="C4" s="11" t="s">
        <v>352</v>
      </c>
      <c r="D4" s="12"/>
      <c r="E4" s="12"/>
      <c r="F4" s="12"/>
      <c r="G4" s="12"/>
      <c r="H4" s="13">
        <v>38426098.020000003</v>
      </c>
      <c r="I4" s="13">
        <v>16015503.4</v>
      </c>
      <c r="J4" s="13">
        <v>13687583.85</v>
      </c>
      <c r="K4" s="13">
        <v>40754017.57</v>
      </c>
      <c r="L4" s="14"/>
    </row>
    <row r="5" spans="1:12" x14ac:dyDescent="0.3">
      <c r="A5" s="10" t="s">
        <v>353</v>
      </c>
      <c r="B5" s="16" t="s">
        <v>351</v>
      </c>
      <c r="C5" s="17"/>
      <c r="D5" s="11" t="s">
        <v>354</v>
      </c>
      <c r="E5" s="12"/>
      <c r="F5" s="12"/>
      <c r="G5" s="12"/>
      <c r="H5" s="13">
        <v>37651076.219999999</v>
      </c>
      <c r="I5" s="13">
        <v>15179599.08</v>
      </c>
      <c r="J5" s="13">
        <v>12801265.810000001</v>
      </c>
      <c r="K5" s="13">
        <v>40029409.490000002</v>
      </c>
      <c r="L5" s="14"/>
    </row>
    <row r="6" spans="1:12" x14ac:dyDescent="0.3">
      <c r="A6" s="10" t="s">
        <v>355</v>
      </c>
      <c r="B6" s="16" t="s">
        <v>351</v>
      </c>
      <c r="C6" s="17"/>
      <c r="D6" s="17"/>
      <c r="E6" s="11" t="s">
        <v>354</v>
      </c>
      <c r="F6" s="12"/>
      <c r="G6" s="12"/>
      <c r="H6" s="13">
        <v>37651076.219999999</v>
      </c>
      <c r="I6" s="13">
        <v>15179599.08</v>
      </c>
      <c r="J6" s="13">
        <v>12801265.810000001</v>
      </c>
      <c r="K6" s="13">
        <v>40029409.490000002</v>
      </c>
      <c r="L6" s="14"/>
    </row>
    <row r="7" spans="1:12" x14ac:dyDescent="0.3">
      <c r="A7" s="10" t="s">
        <v>356</v>
      </c>
      <c r="B7" s="16" t="s">
        <v>351</v>
      </c>
      <c r="C7" s="17"/>
      <c r="D7" s="17"/>
      <c r="E7" s="17"/>
      <c r="F7" s="11" t="s">
        <v>357</v>
      </c>
      <c r="G7" s="12"/>
      <c r="H7" s="13">
        <v>5000</v>
      </c>
      <c r="I7" s="13">
        <v>9786.31</v>
      </c>
      <c r="J7" s="13">
        <v>9786.31</v>
      </c>
      <c r="K7" s="13">
        <v>5000</v>
      </c>
      <c r="L7" s="14"/>
    </row>
    <row r="8" spans="1:12" x14ac:dyDescent="0.3">
      <c r="A8" s="18" t="s">
        <v>358</v>
      </c>
      <c r="B8" s="16" t="s">
        <v>351</v>
      </c>
      <c r="C8" s="17"/>
      <c r="D8" s="17"/>
      <c r="E8" s="17"/>
      <c r="F8" s="17"/>
      <c r="G8" s="19" t="s">
        <v>359</v>
      </c>
      <c r="H8" s="20">
        <v>5000</v>
      </c>
      <c r="I8" s="20">
        <v>9786.31</v>
      </c>
      <c r="J8" s="20">
        <v>9786.31</v>
      </c>
      <c r="K8" s="20">
        <v>5000</v>
      </c>
      <c r="L8" s="21"/>
    </row>
    <row r="9" spans="1:12" x14ac:dyDescent="0.3">
      <c r="A9" s="22" t="s">
        <v>351</v>
      </c>
      <c r="B9" s="16" t="s">
        <v>351</v>
      </c>
      <c r="C9" s="17"/>
      <c r="D9" s="17"/>
      <c r="E9" s="17"/>
      <c r="F9" s="17"/>
      <c r="G9" s="23" t="s">
        <v>351</v>
      </c>
      <c r="H9" s="24"/>
      <c r="I9" s="24"/>
      <c r="J9" s="24"/>
      <c r="K9" s="24"/>
      <c r="L9" s="25"/>
    </row>
    <row r="10" spans="1:12" x14ac:dyDescent="0.3">
      <c r="A10" s="10" t="s">
        <v>360</v>
      </c>
      <c r="B10" s="16" t="s">
        <v>351</v>
      </c>
      <c r="C10" s="17"/>
      <c r="D10" s="17"/>
      <c r="E10" s="17"/>
      <c r="F10" s="11" t="s">
        <v>361</v>
      </c>
      <c r="G10" s="12"/>
      <c r="H10" s="13">
        <v>577.52</v>
      </c>
      <c r="I10" s="13">
        <v>9622759.4700000007</v>
      </c>
      <c r="J10" s="13">
        <v>9562151.9299999997</v>
      </c>
      <c r="K10" s="13">
        <v>61185.06</v>
      </c>
      <c r="L10" s="14"/>
    </row>
    <row r="11" spans="1:12" x14ac:dyDescent="0.3">
      <c r="A11" s="18" t="s">
        <v>362</v>
      </c>
      <c r="B11" s="16" t="s">
        <v>351</v>
      </c>
      <c r="C11" s="17"/>
      <c r="D11" s="17"/>
      <c r="E11" s="17"/>
      <c r="F11" s="17"/>
      <c r="G11" s="19" t="s">
        <v>363</v>
      </c>
      <c r="H11" s="20">
        <v>105.34</v>
      </c>
      <c r="I11" s="20">
        <v>9560676.1400000006</v>
      </c>
      <c r="J11" s="20">
        <v>9500151.9299999997</v>
      </c>
      <c r="K11" s="20">
        <v>60629.55</v>
      </c>
      <c r="L11" s="21"/>
    </row>
    <row r="12" spans="1:12" x14ac:dyDescent="0.3">
      <c r="A12" s="18" t="s">
        <v>364</v>
      </c>
      <c r="B12" s="16" t="s">
        <v>351</v>
      </c>
      <c r="C12" s="17"/>
      <c r="D12" s="17"/>
      <c r="E12" s="17"/>
      <c r="F12" s="17"/>
      <c r="G12" s="19" t="s">
        <v>365</v>
      </c>
      <c r="H12" s="20">
        <v>349.91</v>
      </c>
      <c r="I12" s="20">
        <v>0</v>
      </c>
      <c r="J12" s="20">
        <v>0</v>
      </c>
      <c r="K12" s="20">
        <v>349.91</v>
      </c>
      <c r="L12" s="21"/>
    </row>
    <row r="13" spans="1:12" x14ac:dyDescent="0.3">
      <c r="A13" s="18" t="s">
        <v>366</v>
      </c>
      <c r="B13" s="16" t="s">
        <v>351</v>
      </c>
      <c r="C13" s="17"/>
      <c r="D13" s="17"/>
      <c r="E13" s="17"/>
      <c r="F13" s="17"/>
      <c r="G13" s="19" t="s">
        <v>367</v>
      </c>
      <c r="H13" s="20">
        <v>122.27</v>
      </c>
      <c r="I13" s="20">
        <v>62083.33</v>
      </c>
      <c r="J13" s="20">
        <v>62000</v>
      </c>
      <c r="K13" s="20">
        <v>205.6</v>
      </c>
      <c r="L13" s="21"/>
    </row>
    <row r="14" spans="1:12" x14ac:dyDescent="0.3">
      <c r="A14" s="22" t="s">
        <v>351</v>
      </c>
      <c r="B14" s="16" t="s">
        <v>351</v>
      </c>
      <c r="C14" s="17"/>
      <c r="D14" s="17"/>
      <c r="E14" s="17"/>
      <c r="F14" s="17"/>
      <c r="G14" s="23" t="s">
        <v>351</v>
      </c>
      <c r="H14" s="24"/>
      <c r="I14" s="24"/>
      <c r="J14" s="24"/>
      <c r="K14" s="24"/>
      <c r="L14" s="25"/>
    </row>
    <row r="15" spans="1:12" x14ac:dyDescent="0.3">
      <c r="A15" s="10" t="s">
        <v>374</v>
      </c>
      <c r="B15" s="16" t="s">
        <v>351</v>
      </c>
      <c r="C15" s="17"/>
      <c r="D15" s="17"/>
      <c r="E15" s="17"/>
      <c r="F15" s="11" t="s">
        <v>375</v>
      </c>
      <c r="G15" s="12"/>
      <c r="H15" s="13">
        <v>37645498.700000003</v>
      </c>
      <c r="I15" s="13">
        <v>5528364.2199999997</v>
      </c>
      <c r="J15" s="13">
        <v>3210638.49</v>
      </c>
      <c r="K15" s="13">
        <v>39963224.43</v>
      </c>
      <c r="L15" s="14"/>
    </row>
    <row r="16" spans="1:12" x14ac:dyDescent="0.3">
      <c r="A16" s="18" t="s">
        <v>376</v>
      </c>
      <c r="B16" s="16" t="s">
        <v>351</v>
      </c>
      <c r="C16" s="17"/>
      <c r="D16" s="17"/>
      <c r="E16" s="17"/>
      <c r="F16" s="17"/>
      <c r="G16" s="19" t="s">
        <v>377</v>
      </c>
      <c r="H16" s="20">
        <v>31832957.789999999</v>
      </c>
      <c r="I16" s="20">
        <v>5414042.7300000004</v>
      </c>
      <c r="J16" s="20">
        <v>3202598.36</v>
      </c>
      <c r="K16" s="20">
        <v>34044402.159999996</v>
      </c>
      <c r="L16" s="21"/>
    </row>
    <row r="17" spans="1:12" x14ac:dyDescent="0.3">
      <c r="A17" s="18" t="s">
        <v>378</v>
      </c>
      <c r="B17" s="16" t="s">
        <v>351</v>
      </c>
      <c r="C17" s="17"/>
      <c r="D17" s="17"/>
      <c r="E17" s="17"/>
      <c r="F17" s="17"/>
      <c r="G17" s="19" t="s">
        <v>379</v>
      </c>
      <c r="H17" s="20">
        <v>4209621.76</v>
      </c>
      <c r="I17" s="20">
        <v>37816.68</v>
      </c>
      <c r="J17" s="20">
        <v>5609.43</v>
      </c>
      <c r="K17" s="20">
        <v>4241829.01</v>
      </c>
      <c r="L17" s="21"/>
    </row>
    <row r="18" spans="1:12" x14ac:dyDescent="0.3">
      <c r="A18" s="18" t="s">
        <v>380</v>
      </c>
      <c r="B18" s="16" t="s">
        <v>351</v>
      </c>
      <c r="C18" s="17"/>
      <c r="D18" s="17"/>
      <c r="E18" s="17"/>
      <c r="F18" s="17"/>
      <c r="G18" s="19" t="s">
        <v>381</v>
      </c>
      <c r="H18" s="20">
        <v>1582300.44</v>
      </c>
      <c r="I18" s="20">
        <v>76319.42</v>
      </c>
      <c r="J18" s="20">
        <v>2393.4299999999998</v>
      </c>
      <c r="K18" s="20">
        <v>1656226.43</v>
      </c>
      <c r="L18" s="21"/>
    </row>
    <row r="19" spans="1:12" x14ac:dyDescent="0.3">
      <c r="A19" s="18" t="s">
        <v>382</v>
      </c>
      <c r="B19" s="16" t="s">
        <v>351</v>
      </c>
      <c r="C19" s="17"/>
      <c r="D19" s="17"/>
      <c r="E19" s="17"/>
      <c r="F19" s="17"/>
      <c r="G19" s="19" t="s">
        <v>383</v>
      </c>
      <c r="H19" s="20">
        <v>20618.71</v>
      </c>
      <c r="I19" s="20">
        <v>185.39</v>
      </c>
      <c r="J19" s="20">
        <v>37.270000000000003</v>
      </c>
      <c r="K19" s="20">
        <v>20766.830000000002</v>
      </c>
      <c r="L19" s="21"/>
    </row>
    <row r="20" spans="1:12" x14ac:dyDescent="0.3">
      <c r="A20" s="22" t="s">
        <v>351</v>
      </c>
      <c r="B20" s="16" t="s">
        <v>351</v>
      </c>
      <c r="C20" s="17"/>
      <c r="D20" s="17"/>
      <c r="E20" s="17"/>
      <c r="F20" s="17"/>
      <c r="G20" s="23" t="s">
        <v>351</v>
      </c>
      <c r="H20" s="24"/>
      <c r="I20" s="24"/>
      <c r="J20" s="24"/>
      <c r="K20" s="24"/>
      <c r="L20" s="25"/>
    </row>
    <row r="21" spans="1:12" x14ac:dyDescent="0.3">
      <c r="A21" s="10" t="s">
        <v>388</v>
      </c>
      <c r="B21" s="16" t="s">
        <v>351</v>
      </c>
      <c r="C21" s="17"/>
      <c r="D21" s="17"/>
      <c r="E21" s="17"/>
      <c r="F21" s="11" t="s">
        <v>389</v>
      </c>
      <c r="G21" s="12"/>
      <c r="H21" s="13">
        <v>0</v>
      </c>
      <c r="I21" s="13">
        <v>18689.080000000002</v>
      </c>
      <c r="J21" s="13">
        <v>18689.080000000002</v>
      </c>
      <c r="K21" s="13">
        <v>0</v>
      </c>
      <c r="L21" s="14"/>
    </row>
    <row r="22" spans="1:12" x14ac:dyDescent="0.3">
      <c r="A22" s="18" t="s">
        <v>390</v>
      </c>
      <c r="B22" s="16" t="s">
        <v>351</v>
      </c>
      <c r="C22" s="17"/>
      <c r="D22" s="17"/>
      <c r="E22" s="17"/>
      <c r="F22" s="17"/>
      <c r="G22" s="19" t="s">
        <v>391</v>
      </c>
      <c r="H22" s="20">
        <v>0</v>
      </c>
      <c r="I22" s="20">
        <v>18689.080000000002</v>
      </c>
      <c r="J22" s="20">
        <v>18689.080000000002</v>
      </c>
      <c r="K22" s="20">
        <v>0</v>
      </c>
      <c r="L22" s="21"/>
    </row>
    <row r="23" spans="1:12" x14ac:dyDescent="0.3">
      <c r="A23" s="22" t="s">
        <v>351</v>
      </c>
      <c r="B23" s="16" t="s">
        <v>351</v>
      </c>
      <c r="C23" s="17"/>
      <c r="D23" s="17"/>
      <c r="E23" s="17"/>
      <c r="F23" s="17"/>
      <c r="G23" s="23" t="s">
        <v>351</v>
      </c>
      <c r="H23" s="24"/>
      <c r="I23" s="24"/>
      <c r="J23" s="24"/>
      <c r="K23" s="24"/>
      <c r="L23" s="25"/>
    </row>
    <row r="24" spans="1:12" x14ac:dyDescent="0.3">
      <c r="A24" s="10" t="s">
        <v>392</v>
      </c>
      <c r="B24" s="16" t="s">
        <v>351</v>
      </c>
      <c r="C24" s="17"/>
      <c r="D24" s="11" t="s">
        <v>393</v>
      </c>
      <c r="E24" s="12"/>
      <c r="F24" s="12"/>
      <c r="G24" s="12"/>
      <c r="H24" s="13">
        <v>775021.8</v>
      </c>
      <c r="I24" s="13">
        <v>835904.32</v>
      </c>
      <c r="J24" s="13">
        <v>886318.04</v>
      </c>
      <c r="K24" s="13">
        <v>724608.08</v>
      </c>
      <c r="L24" s="14"/>
    </row>
    <row r="25" spans="1:12" x14ac:dyDescent="0.3">
      <c r="A25" s="10" t="s">
        <v>394</v>
      </c>
      <c r="B25" s="16" t="s">
        <v>351</v>
      </c>
      <c r="C25" s="17"/>
      <c r="D25" s="17"/>
      <c r="E25" s="11" t="s">
        <v>395</v>
      </c>
      <c r="F25" s="12"/>
      <c r="G25" s="12"/>
      <c r="H25" s="13">
        <v>85599.31</v>
      </c>
      <c r="I25" s="13">
        <v>293288.77</v>
      </c>
      <c r="J25" s="13">
        <v>340584.43</v>
      </c>
      <c r="K25" s="13">
        <v>38303.65</v>
      </c>
      <c r="L25" s="14"/>
    </row>
    <row r="26" spans="1:12" x14ac:dyDescent="0.3">
      <c r="A26" s="10" t="s">
        <v>396</v>
      </c>
      <c r="B26" s="16" t="s">
        <v>351</v>
      </c>
      <c r="C26" s="17"/>
      <c r="D26" s="17"/>
      <c r="E26" s="17"/>
      <c r="F26" s="11" t="s">
        <v>395</v>
      </c>
      <c r="G26" s="12"/>
      <c r="H26" s="13">
        <v>85599.31</v>
      </c>
      <c r="I26" s="13">
        <v>293288.77</v>
      </c>
      <c r="J26" s="13">
        <v>340584.43</v>
      </c>
      <c r="K26" s="13">
        <v>38303.65</v>
      </c>
      <c r="L26" s="14"/>
    </row>
    <row r="27" spans="1:12" x14ac:dyDescent="0.3">
      <c r="A27" s="18" t="s">
        <v>397</v>
      </c>
      <c r="B27" s="16" t="s">
        <v>351</v>
      </c>
      <c r="C27" s="17"/>
      <c r="D27" s="17"/>
      <c r="E27" s="17"/>
      <c r="F27" s="17"/>
      <c r="G27" s="19" t="s">
        <v>398</v>
      </c>
      <c r="H27" s="20">
        <v>10573.31</v>
      </c>
      <c r="I27" s="20">
        <v>121.2</v>
      </c>
      <c r="J27" s="20">
        <v>206.7</v>
      </c>
      <c r="K27" s="20">
        <v>10487.81</v>
      </c>
      <c r="L27" s="21"/>
    </row>
    <row r="28" spans="1:12" x14ac:dyDescent="0.3">
      <c r="A28" s="18" t="s">
        <v>399</v>
      </c>
      <c r="B28" s="16" t="s">
        <v>351</v>
      </c>
      <c r="C28" s="17"/>
      <c r="D28" s="17"/>
      <c r="E28" s="17"/>
      <c r="F28" s="17"/>
      <c r="G28" s="19" t="s">
        <v>400</v>
      </c>
      <c r="H28" s="20">
        <v>72371.17</v>
      </c>
      <c r="I28" s="20">
        <v>33732.559999999998</v>
      </c>
      <c r="J28" s="20">
        <v>82803.199999999997</v>
      </c>
      <c r="K28" s="20">
        <v>23300.53</v>
      </c>
      <c r="L28" s="21"/>
    </row>
    <row r="29" spans="1:12" x14ac:dyDescent="0.3">
      <c r="A29" s="18" t="s">
        <v>403</v>
      </c>
      <c r="B29" s="16" t="s">
        <v>351</v>
      </c>
      <c r="C29" s="17"/>
      <c r="D29" s="17"/>
      <c r="E29" s="17"/>
      <c r="F29" s="17"/>
      <c r="G29" s="19" t="s">
        <v>404</v>
      </c>
      <c r="H29" s="20">
        <v>0</v>
      </c>
      <c r="I29" s="20">
        <v>52623.83</v>
      </c>
      <c r="J29" s="20">
        <v>52623.83</v>
      </c>
      <c r="K29" s="20">
        <v>0</v>
      </c>
      <c r="L29" s="21"/>
    </row>
    <row r="30" spans="1:12" x14ac:dyDescent="0.3">
      <c r="A30" s="18" t="s">
        <v>405</v>
      </c>
      <c r="B30" s="16" t="s">
        <v>351</v>
      </c>
      <c r="C30" s="17"/>
      <c r="D30" s="17"/>
      <c r="E30" s="17"/>
      <c r="F30" s="17"/>
      <c r="G30" s="19" t="s">
        <v>406</v>
      </c>
      <c r="H30" s="20">
        <v>1202.69</v>
      </c>
      <c r="I30" s="20">
        <v>4115.3999999999996</v>
      </c>
      <c r="J30" s="20">
        <v>802.78</v>
      </c>
      <c r="K30" s="20">
        <v>4515.3100000000004</v>
      </c>
      <c r="L30" s="21"/>
    </row>
    <row r="31" spans="1:12" x14ac:dyDescent="0.3">
      <c r="A31" s="18" t="s">
        <v>407</v>
      </c>
      <c r="B31" s="16" t="s">
        <v>351</v>
      </c>
      <c r="C31" s="17"/>
      <c r="D31" s="17"/>
      <c r="E31" s="17"/>
      <c r="F31" s="17"/>
      <c r="G31" s="19" t="s">
        <v>408</v>
      </c>
      <c r="H31" s="20">
        <v>0</v>
      </c>
      <c r="I31" s="20">
        <v>202695.78</v>
      </c>
      <c r="J31" s="20">
        <v>202695.78</v>
      </c>
      <c r="K31" s="20">
        <v>0</v>
      </c>
      <c r="L31" s="21"/>
    </row>
    <row r="32" spans="1:12" x14ac:dyDescent="0.3">
      <c r="A32" s="18" t="s">
        <v>409</v>
      </c>
      <c r="B32" s="16" t="s">
        <v>351</v>
      </c>
      <c r="C32" s="17"/>
      <c r="D32" s="17"/>
      <c r="E32" s="17"/>
      <c r="F32" s="17"/>
      <c r="G32" s="19" t="s">
        <v>410</v>
      </c>
      <c r="H32" s="20">
        <v>1452.14</v>
      </c>
      <c r="I32" s="20">
        <v>0</v>
      </c>
      <c r="J32" s="20">
        <v>1452.14</v>
      </c>
      <c r="K32" s="20">
        <v>0</v>
      </c>
      <c r="L32" s="21"/>
    </row>
    <row r="33" spans="1:12" x14ac:dyDescent="0.3">
      <c r="A33" s="22" t="s">
        <v>351</v>
      </c>
      <c r="B33" s="16" t="s">
        <v>351</v>
      </c>
      <c r="C33" s="17"/>
      <c r="D33" s="17"/>
      <c r="E33" s="17"/>
      <c r="F33" s="17"/>
      <c r="G33" s="23" t="s">
        <v>351</v>
      </c>
      <c r="H33" s="24"/>
      <c r="I33" s="24"/>
      <c r="J33" s="24"/>
      <c r="K33" s="24"/>
      <c r="L33" s="25"/>
    </row>
    <row r="34" spans="1:12" x14ac:dyDescent="0.3">
      <c r="A34" s="10" t="s">
        <v>411</v>
      </c>
      <c r="B34" s="16" t="s">
        <v>351</v>
      </c>
      <c r="C34" s="17"/>
      <c r="D34" s="17"/>
      <c r="E34" s="11" t="s">
        <v>412</v>
      </c>
      <c r="F34" s="12"/>
      <c r="G34" s="12"/>
      <c r="H34" s="13">
        <v>689422.49</v>
      </c>
      <c r="I34" s="13">
        <v>542615.55000000005</v>
      </c>
      <c r="J34" s="13">
        <v>545733.61</v>
      </c>
      <c r="K34" s="13">
        <v>686304.43</v>
      </c>
      <c r="L34" s="14"/>
    </row>
    <row r="35" spans="1:12" x14ac:dyDescent="0.3">
      <c r="A35" s="10" t="s">
        <v>413</v>
      </c>
      <c r="B35" s="16" t="s">
        <v>351</v>
      </c>
      <c r="C35" s="17"/>
      <c r="D35" s="17"/>
      <c r="E35" s="17"/>
      <c r="F35" s="11" t="s">
        <v>412</v>
      </c>
      <c r="G35" s="12"/>
      <c r="H35" s="13">
        <v>689422.49</v>
      </c>
      <c r="I35" s="13">
        <v>542615.55000000005</v>
      </c>
      <c r="J35" s="13">
        <v>545733.61</v>
      </c>
      <c r="K35" s="13">
        <v>686304.43</v>
      </c>
      <c r="L35" s="14"/>
    </row>
    <row r="36" spans="1:12" x14ac:dyDescent="0.3">
      <c r="A36" s="18" t="s">
        <v>414</v>
      </c>
      <c r="B36" s="16" t="s">
        <v>351</v>
      </c>
      <c r="C36" s="17"/>
      <c r="D36" s="17"/>
      <c r="E36" s="17"/>
      <c r="F36" s="17"/>
      <c r="G36" s="19" t="s">
        <v>415</v>
      </c>
      <c r="H36" s="20">
        <v>156836.85</v>
      </c>
      <c r="I36" s="20">
        <v>0</v>
      </c>
      <c r="J36" s="20">
        <v>13147.97</v>
      </c>
      <c r="K36" s="20">
        <v>143688.88</v>
      </c>
      <c r="L36" s="21"/>
    </row>
    <row r="37" spans="1:12" x14ac:dyDescent="0.3">
      <c r="A37" s="18" t="s">
        <v>416</v>
      </c>
      <c r="B37" s="16" t="s">
        <v>351</v>
      </c>
      <c r="C37" s="17"/>
      <c r="D37" s="17"/>
      <c r="E37" s="17"/>
      <c r="F37" s="17"/>
      <c r="G37" s="19" t="s">
        <v>417</v>
      </c>
      <c r="H37" s="20">
        <v>532585.64</v>
      </c>
      <c r="I37" s="20">
        <v>542615.55000000005</v>
      </c>
      <c r="J37" s="20">
        <v>532585.64</v>
      </c>
      <c r="K37" s="20">
        <v>542615.55000000005</v>
      </c>
      <c r="L37" s="21"/>
    </row>
    <row r="38" spans="1:12" x14ac:dyDescent="0.3">
      <c r="A38" s="22" t="s">
        <v>351</v>
      </c>
      <c r="B38" s="16" t="s">
        <v>351</v>
      </c>
      <c r="C38" s="17"/>
      <c r="D38" s="17"/>
      <c r="E38" s="17"/>
      <c r="F38" s="17"/>
      <c r="G38" s="23" t="s">
        <v>351</v>
      </c>
      <c r="H38" s="24"/>
      <c r="I38" s="24"/>
      <c r="J38" s="24"/>
      <c r="K38" s="24"/>
      <c r="L38" s="25"/>
    </row>
    <row r="39" spans="1:12" x14ac:dyDescent="0.3">
      <c r="A39" s="10" t="s">
        <v>418</v>
      </c>
      <c r="B39" s="15" t="s">
        <v>351</v>
      </c>
      <c r="C39" s="11" t="s">
        <v>419</v>
      </c>
      <c r="D39" s="12"/>
      <c r="E39" s="12"/>
      <c r="F39" s="12"/>
      <c r="G39" s="12"/>
      <c r="H39" s="13">
        <v>13003190.449999999</v>
      </c>
      <c r="I39" s="13">
        <v>1127766.6100000001</v>
      </c>
      <c r="J39" s="13">
        <v>380104.45</v>
      </c>
      <c r="K39" s="13">
        <v>13750852.609999999</v>
      </c>
      <c r="L39" s="14"/>
    </row>
    <row r="40" spans="1:12" x14ac:dyDescent="0.3">
      <c r="A40" s="10" t="s">
        <v>420</v>
      </c>
      <c r="B40" s="16" t="s">
        <v>351</v>
      </c>
      <c r="C40" s="17"/>
      <c r="D40" s="11" t="s">
        <v>421</v>
      </c>
      <c r="E40" s="12"/>
      <c r="F40" s="12"/>
      <c r="G40" s="12"/>
      <c r="H40" s="13">
        <v>13003190.449999999</v>
      </c>
      <c r="I40" s="13">
        <v>1127766.6100000001</v>
      </c>
      <c r="J40" s="13">
        <v>380104.45</v>
      </c>
      <c r="K40" s="13">
        <v>13750852.609999999</v>
      </c>
      <c r="L40" s="14"/>
    </row>
    <row r="41" spans="1:12" x14ac:dyDescent="0.3">
      <c r="A41" s="10" t="s">
        <v>422</v>
      </c>
      <c r="B41" s="16" t="s">
        <v>351</v>
      </c>
      <c r="C41" s="17"/>
      <c r="D41" s="17"/>
      <c r="E41" s="11" t="s">
        <v>423</v>
      </c>
      <c r="F41" s="12"/>
      <c r="G41" s="12"/>
      <c r="H41" s="13">
        <v>1928225.44</v>
      </c>
      <c r="I41" s="13">
        <v>0</v>
      </c>
      <c r="J41" s="13">
        <v>0</v>
      </c>
      <c r="K41" s="13">
        <v>1928225.44</v>
      </c>
      <c r="L41" s="14"/>
    </row>
    <row r="42" spans="1:12" x14ac:dyDescent="0.3">
      <c r="A42" s="10" t="s">
        <v>424</v>
      </c>
      <c r="B42" s="16" t="s">
        <v>351</v>
      </c>
      <c r="C42" s="17"/>
      <c r="D42" s="17"/>
      <c r="E42" s="17"/>
      <c r="F42" s="11" t="s">
        <v>423</v>
      </c>
      <c r="G42" s="12"/>
      <c r="H42" s="13">
        <v>1928225.44</v>
      </c>
      <c r="I42" s="13">
        <v>0</v>
      </c>
      <c r="J42" s="13">
        <v>0</v>
      </c>
      <c r="K42" s="13">
        <v>1928225.44</v>
      </c>
      <c r="L42" s="14"/>
    </row>
    <row r="43" spans="1:12" x14ac:dyDescent="0.3">
      <c r="A43" s="18" t="s">
        <v>425</v>
      </c>
      <c r="B43" s="16" t="s">
        <v>351</v>
      </c>
      <c r="C43" s="17"/>
      <c r="D43" s="17"/>
      <c r="E43" s="17"/>
      <c r="F43" s="17"/>
      <c r="G43" s="19" t="s">
        <v>426</v>
      </c>
      <c r="H43" s="20">
        <v>179970</v>
      </c>
      <c r="I43" s="20">
        <v>0</v>
      </c>
      <c r="J43" s="20">
        <v>0</v>
      </c>
      <c r="K43" s="20">
        <v>179970</v>
      </c>
      <c r="L43" s="21"/>
    </row>
    <row r="44" spans="1:12" x14ac:dyDescent="0.3">
      <c r="A44" s="18" t="s">
        <v>427</v>
      </c>
      <c r="B44" s="16" t="s">
        <v>351</v>
      </c>
      <c r="C44" s="17"/>
      <c r="D44" s="17"/>
      <c r="E44" s="17"/>
      <c r="F44" s="17"/>
      <c r="G44" s="19" t="s">
        <v>428</v>
      </c>
      <c r="H44" s="20">
        <v>176360.55</v>
      </c>
      <c r="I44" s="20">
        <v>0</v>
      </c>
      <c r="J44" s="20">
        <v>0</v>
      </c>
      <c r="K44" s="20">
        <v>176360.55</v>
      </c>
      <c r="L44" s="21"/>
    </row>
    <row r="45" spans="1:12" x14ac:dyDescent="0.3">
      <c r="A45" s="18" t="s">
        <v>429</v>
      </c>
      <c r="B45" s="16" t="s">
        <v>351</v>
      </c>
      <c r="C45" s="17"/>
      <c r="D45" s="17"/>
      <c r="E45" s="17"/>
      <c r="F45" s="17"/>
      <c r="G45" s="19" t="s">
        <v>430</v>
      </c>
      <c r="H45" s="20">
        <v>75546.350000000006</v>
      </c>
      <c r="I45" s="20">
        <v>0</v>
      </c>
      <c r="J45" s="20">
        <v>0</v>
      </c>
      <c r="K45" s="20">
        <v>75546.350000000006</v>
      </c>
      <c r="L45" s="21"/>
    </row>
    <row r="46" spans="1:12" x14ac:dyDescent="0.3">
      <c r="A46" s="18" t="s">
        <v>431</v>
      </c>
      <c r="B46" s="16" t="s">
        <v>351</v>
      </c>
      <c r="C46" s="17"/>
      <c r="D46" s="17"/>
      <c r="E46" s="17"/>
      <c r="F46" s="17"/>
      <c r="G46" s="19" t="s">
        <v>432</v>
      </c>
      <c r="H46" s="20">
        <v>1375269.54</v>
      </c>
      <c r="I46" s="20">
        <v>0</v>
      </c>
      <c r="J46" s="20">
        <v>0</v>
      </c>
      <c r="K46" s="20">
        <v>1375269.54</v>
      </c>
      <c r="L46" s="21"/>
    </row>
    <row r="47" spans="1:12" x14ac:dyDescent="0.3">
      <c r="A47" s="18" t="s">
        <v>433</v>
      </c>
      <c r="B47" s="16" t="s">
        <v>351</v>
      </c>
      <c r="C47" s="17"/>
      <c r="D47" s="17"/>
      <c r="E47" s="17"/>
      <c r="F47" s="17"/>
      <c r="G47" s="19" t="s">
        <v>434</v>
      </c>
      <c r="H47" s="20">
        <v>121079</v>
      </c>
      <c r="I47" s="20">
        <v>0</v>
      </c>
      <c r="J47" s="20">
        <v>0</v>
      </c>
      <c r="K47" s="20">
        <v>121079</v>
      </c>
      <c r="L47" s="21"/>
    </row>
    <row r="48" spans="1:12" x14ac:dyDescent="0.3">
      <c r="A48" s="22" t="s">
        <v>351</v>
      </c>
      <c r="B48" s="16" t="s">
        <v>351</v>
      </c>
      <c r="C48" s="17"/>
      <c r="D48" s="17"/>
      <c r="E48" s="17"/>
      <c r="F48" s="17"/>
      <c r="G48" s="23" t="s">
        <v>351</v>
      </c>
      <c r="H48" s="24"/>
      <c r="I48" s="24"/>
      <c r="J48" s="24"/>
      <c r="K48" s="24"/>
      <c r="L48" s="25"/>
    </row>
    <row r="49" spans="1:12" x14ac:dyDescent="0.3">
      <c r="A49" s="10" t="s">
        <v>435</v>
      </c>
      <c r="B49" s="16" t="s">
        <v>351</v>
      </c>
      <c r="C49" s="17"/>
      <c r="D49" s="17"/>
      <c r="E49" s="11" t="s">
        <v>436</v>
      </c>
      <c r="F49" s="12"/>
      <c r="G49" s="12"/>
      <c r="H49" s="13">
        <v>-1928225.44</v>
      </c>
      <c r="I49" s="13">
        <v>0</v>
      </c>
      <c r="J49" s="13">
        <v>0</v>
      </c>
      <c r="K49" s="13">
        <v>-1928225.44</v>
      </c>
      <c r="L49" s="14"/>
    </row>
    <row r="50" spans="1:12" x14ac:dyDescent="0.3">
      <c r="A50" s="10" t="s">
        <v>437</v>
      </c>
      <c r="B50" s="16" t="s">
        <v>351</v>
      </c>
      <c r="C50" s="17"/>
      <c r="D50" s="17"/>
      <c r="E50" s="17"/>
      <c r="F50" s="11" t="s">
        <v>436</v>
      </c>
      <c r="G50" s="12"/>
      <c r="H50" s="13">
        <v>-1928225.44</v>
      </c>
      <c r="I50" s="13">
        <v>0</v>
      </c>
      <c r="J50" s="13">
        <v>0</v>
      </c>
      <c r="K50" s="13">
        <v>-1928225.44</v>
      </c>
      <c r="L50" s="14"/>
    </row>
    <row r="51" spans="1:12" x14ac:dyDescent="0.3">
      <c r="A51" s="18" t="s">
        <v>438</v>
      </c>
      <c r="B51" s="16" t="s">
        <v>351</v>
      </c>
      <c r="C51" s="17"/>
      <c r="D51" s="17"/>
      <c r="E51" s="17"/>
      <c r="F51" s="17"/>
      <c r="G51" s="19" t="s">
        <v>439</v>
      </c>
      <c r="H51" s="20">
        <v>-176360.55</v>
      </c>
      <c r="I51" s="20">
        <v>0</v>
      </c>
      <c r="J51" s="20">
        <v>0</v>
      </c>
      <c r="K51" s="20">
        <v>-176360.55</v>
      </c>
      <c r="L51" s="21"/>
    </row>
    <row r="52" spans="1:12" x14ac:dyDescent="0.3">
      <c r="A52" s="18" t="s">
        <v>440</v>
      </c>
      <c r="B52" s="16" t="s">
        <v>351</v>
      </c>
      <c r="C52" s="17"/>
      <c r="D52" s="17"/>
      <c r="E52" s="17"/>
      <c r="F52" s="17"/>
      <c r="G52" s="19" t="s">
        <v>441</v>
      </c>
      <c r="H52" s="20">
        <v>-75546.350000000006</v>
      </c>
      <c r="I52" s="20">
        <v>0</v>
      </c>
      <c r="J52" s="20">
        <v>0</v>
      </c>
      <c r="K52" s="20">
        <v>-75546.350000000006</v>
      </c>
      <c r="L52" s="21"/>
    </row>
    <row r="53" spans="1:12" x14ac:dyDescent="0.3">
      <c r="A53" s="18" t="s">
        <v>442</v>
      </c>
      <c r="B53" s="16" t="s">
        <v>351</v>
      </c>
      <c r="C53" s="17"/>
      <c r="D53" s="17"/>
      <c r="E53" s="17"/>
      <c r="F53" s="17"/>
      <c r="G53" s="19" t="s">
        <v>443</v>
      </c>
      <c r="H53" s="20">
        <v>-1375269.54</v>
      </c>
      <c r="I53" s="20">
        <v>0</v>
      </c>
      <c r="J53" s="20">
        <v>0</v>
      </c>
      <c r="K53" s="20">
        <v>-1375269.54</v>
      </c>
      <c r="L53" s="21"/>
    </row>
    <row r="54" spans="1:12" x14ac:dyDescent="0.3">
      <c r="A54" s="18" t="s">
        <v>444</v>
      </c>
      <c r="B54" s="16" t="s">
        <v>351</v>
      </c>
      <c r="C54" s="17"/>
      <c r="D54" s="17"/>
      <c r="E54" s="17"/>
      <c r="F54" s="17"/>
      <c r="G54" s="19" t="s">
        <v>445</v>
      </c>
      <c r="H54" s="20">
        <v>-179970</v>
      </c>
      <c r="I54" s="20">
        <v>0</v>
      </c>
      <c r="J54" s="20">
        <v>0</v>
      </c>
      <c r="K54" s="20">
        <v>-179970</v>
      </c>
      <c r="L54" s="21"/>
    </row>
    <row r="55" spans="1:12" x14ac:dyDescent="0.3">
      <c r="A55" s="18" t="s">
        <v>446</v>
      </c>
      <c r="B55" s="16" t="s">
        <v>351</v>
      </c>
      <c r="C55" s="17"/>
      <c r="D55" s="17"/>
      <c r="E55" s="17"/>
      <c r="F55" s="17"/>
      <c r="G55" s="19" t="s">
        <v>447</v>
      </c>
      <c r="H55" s="20">
        <v>-121079</v>
      </c>
      <c r="I55" s="20">
        <v>0</v>
      </c>
      <c r="J55" s="20">
        <v>0</v>
      </c>
      <c r="K55" s="20">
        <v>-121079</v>
      </c>
      <c r="L55" s="21"/>
    </row>
    <row r="56" spans="1:12" x14ac:dyDescent="0.3">
      <c r="A56" s="22" t="s">
        <v>351</v>
      </c>
      <c r="B56" s="16" t="s">
        <v>351</v>
      </c>
      <c r="C56" s="17"/>
      <c r="D56" s="17"/>
      <c r="E56" s="17"/>
      <c r="F56" s="17"/>
      <c r="G56" s="23" t="s">
        <v>351</v>
      </c>
      <c r="H56" s="24"/>
      <c r="I56" s="24"/>
      <c r="J56" s="24"/>
      <c r="K56" s="24"/>
      <c r="L56" s="25"/>
    </row>
    <row r="57" spans="1:12" x14ac:dyDescent="0.3">
      <c r="A57" s="10" t="s">
        <v>448</v>
      </c>
      <c r="B57" s="16" t="s">
        <v>351</v>
      </c>
      <c r="C57" s="17"/>
      <c r="D57" s="17"/>
      <c r="E57" s="11" t="s">
        <v>449</v>
      </c>
      <c r="F57" s="12"/>
      <c r="G57" s="12"/>
      <c r="H57" s="13">
        <v>30267886.280000001</v>
      </c>
      <c r="I57" s="13">
        <v>1127687.24</v>
      </c>
      <c r="J57" s="13">
        <v>138</v>
      </c>
      <c r="K57" s="13">
        <v>31395435.52</v>
      </c>
      <c r="L57" s="14"/>
    </row>
    <row r="58" spans="1:12" x14ac:dyDescent="0.3">
      <c r="A58" s="10" t="s">
        <v>450</v>
      </c>
      <c r="B58" s="16" t="s">
        <v>351</v>
      </c>
      <c r="C58" s="17"/>
      <c r="D58" s="17"/>
      <c r="E58" s="17"/>
      <c r="F58" s="11" t="s">
        <v>449</v>
      </c>
      <c r="G58" s="12"/>
      <c r="H58" s="13">
        <v>30267886.280000001</v>
      </c>
      <c r="I58" s="13">
        <v>1127687.24</v>
      </c>
      <c r="J58" s="13">
        <v>138</v>
      </c>
      <c r="K58" s="13">
        <v>31395435.52</v>
      </c>
      <c r="L58" s="14"/>
    </row>
    <row r="59" spans="1:12" x14ac:dyDescent="0.3">
      <c r="A59" s="18" t="s">
        <v>451</v>
      </c>
      <c r="B59" s="16" t="s">
        <v>351</v>
      </c>
      <c r="C59" s="17"/>
      <c r="D59" s="17"/>
      <c r="E59" s="17"/>
      <c r="F59" s="17"/>
      <c r="G59" s="19" t="s">
        <v>432</v>
      </c>
      <c r="H59" s="20">
        <v>283780.59999999998</v>
      </c>
      <c r="I59" s="20">
        <v>0</v>
      </c>
      <c r="J59" s="20">
        <v>0</v>
      </c>
      <c r="K59" s="20">
        <v>283780.59999999998</v>
      </c>
      <c r="L59" s="21"/>
    </row>
    <row r="60" spans="1:12" x14ac:dyDescent="0.3">
      <c r="A60" s="18" t="s">
        <v>452</v>
      </c>
      <c r="B60" s="16" t="s">
        <v>351</v>
      </c>
      <c r="C60" s="17"/>
      <c r="D60" s="17"/>
      <c r="E60" s="17"/>
      <c r="F60" s="17"/>
      <c r="G60" s="19" t="s">
        <v>453</v>
      </c>
      <c r="H60" s="20">
        <v>178724.35</v>
      </c>
      <c r="I60" s="20">
        <v>0</v>
      </c>
      <c r="J60" s="20">
        <v>0</v>
      </c>
      <c r="K60" s="20">
        <v>178724.35</v>
      </c>
      <c r="L60" s="21"/>
    </row>
    <row r="61" spans="1:12" x14ac:dyDescent="0.3">
      <c r="A61" s="18" t="s">
        <v>454</v>
      </c>
      <c r="B61" s="16" t="s">
        <v>351</v>
      </c>
      <c r="C61" s="17"/>
      <c r="D61" s="17"/>
      <c r="E61" s="17"/>
      <c r="F61" s="17"/>
      <c r="G61" s="19" t="s">
        <v>455</v>
      </c>
      <c r="H61" s="20">
        <v>2371607.81</v>
      </c>
      <c r="I61" s="20">
        <v>0</v>
      </c>
      <c r="J61" s="20">
        <v>0</v>
      </c>
      <c r="K61" s="20">
        <v>2371607.81</v>
      </c>
      <c r="L61" s="21"/>
    </row>
    <row r="62" spans="1:12" x14ac:dyDescent="0.3">
      <c r="A62" s="18" t="s">
        <v>456</v>
      </c>
      <c r="B62" s="16" t="s">
        <v>351</v>
      </c>
      <c r="C62" s="17"/>
      <c r="D62" s="17"/>
      <c r="E62" s="17"/>
      <c r="F62" s="17"/>
      <c r="G62" s="19" t="s">
        <v>430</v>
      </c>
      <c r="H62" s="20">
        <v>2575962.98</v>
      </c>
      <c r="I62" s="20">
        <v>2678.5</v>
      </c>
      <c r="J62" s="20">
        <v>136</v>
      </c>
      <c r="K62" s="20">
        <v>2578505.48</v>
      </c>
      <c r="L62" s="21"/>
    </row>
    <row r="63" spans="1:12" x14ac:dyDescent="0.3">
      <c r="A63" s="18" t="s">
        <v>457</v>
      </c>
      <c r="B63" s="16" t="s">
        <v>351</v>
      </c>
      <c r="C63" s="17"/>
      <c r="D63" s="17"/>
      <c r="E63" s="17"/>
      <c r="F63" s="17"/>
      <c r="G63" s="19" t="s">
        <v>428</v>
      </c>
      <c r="H63" s="20">
        <v>8750833.4199999999</v>
      </c>
      <c r="I63" s="20">
        <v>11126.48</v>
      </c>
      <c r="J63" s="20">
        <v>2</v>
      </c>
      <c r="K63" s="20">
        <v>8761957.9000000004</v>
      </c>
      <c r="L63" s="21"/>
    </row>
    <row r="64" spans="1:12" x14ac:dyDescent="0.3">
      <c r="A64" s="18" t="s">
        <v>458</v>
      </c>
      <c r="B64" s="16" t="s">
        <v>351</v>
      </c>
      <c r="C64" s="17"/>
      <c r="D64" s="17"/>
      <c r="E64" s="17"/>
      <c r="F64" s="17"/>
      <c r="G64" s="19" t="s">
        <v>459</v>
      </c>
      <c r="H64" s="20">
        <v>13970468.109999999</v>
      </c>
      <c r="I64" s="20">
        <v>1111229.76</v>
      </c>
      <c r="J64" s="20">
        <v>0</v>
      </c>
      <c r="K64" s="20">
        <v>15081697.869999999</v>
      </c>
      <c r="L64" s="21"/>
    </row>
    <row r="65" spans="1:12" x14ac:dyDescent="0.3">
      <c r="A65" s="18" t="s">
        <v>460</v>
      </c>
      <c r="B65" s="16" t="s">
        <v>351</v>
      </c>
      <c r="C65" s="17"/>
      <c r="D65" s="17"/>
      <c r="E65" s="17"/>
      <c r="F65" s="17"/>
      <c r="G65" s="19" t="s">
        <v>461</v>
      </c>
      <c r="H65" s="20">
        <v>1682880.23</v>
      </c>
      <c r="I65" s="20">
        <v>2652.5</v>
      </c>
      <c r="J65" s="20">
        <v>0</v>
      </c>
      <c r="K65" s="20">
        <v>1685532.73</v>
      </c>
      <c r="L65" s="21"/>
    </row>
    <row r="66" spans="1:12" x14ac:dyDescent="0.3">
      <c r="A66" s="18" t="s">
        <v>462</v>
      </c>
      <c r="B66" s="16" t="s">
        <v>351</v>
      </c>
      <c r="C66" s="17"/>
      <c r="D66" s="17"/>
      <c r="E66" s="17"/>
      <c r="F66" s="17"/>
      <c r="G66" s="19" t="s">
        <v>463</v>
      </c>
      <c r="H66" s="20">
        <v>104202.72</v>
      </c>
      <c r="I66" s="20">
        <v>0</v>
      </c>
      <c r="J66" s="20">
        <v>0</v>
      </c>
      <c r="K66" s="20">
        <v>104202.72</v>
      </c>
      <c r="L66" s="21"/>
    </row>
    <row r="67" spans="1:12" x14ac:dyDescent="0.3">
      <c r="A67" s="18" t="s">
        <v>464</v>
      </c>
      <c r="B67" s="16" t="s">
        <v>351</v>
      </c>
      <c r="C67" s="17"/>
      <c r="D67" s="17"/>
      <c r="E67" s="17"/>
      <c r="F67" s="17"/>
      <c r="G67" s="19" t="s">
        <v>426</v>
      </c>
      <c r="H67" s="20">
        <v>280360.06</v>
      </c>
      <c r="I67" s="20">
        <v>0</v>
      </c>
      <c r="J67" s="20">
        <v>0</v>
      </c>
      <c r="K67" s="20">
        <v>280360.06</v>
      </c>
      <c r="L67" s="21"/>
    </row>
    <row r="68" spans="1:12" x14ac:dyDescent="0.3">
      <c r="A68" s="18" t="s">
        <v>465</v>
      </c>
      <c r="B68" s="16" t="s">
        <v>351</v>
      </c>
      <c r="C68" s="17"/>
      <c r="D68" s="17"/>
      <c r="E68" s="17"/>
      <c r="F68" s="17"/>
      <c r="G68" s="19" t="s">
        <v>466</v>
      </c>
      <c r="H68" s="20">
        <v>69066</v>
      </c>
      <c r="I68" s="20">
        <v>0</v>
      </c>
      <c r="J68" s="20">
        <v>0</v>
      </c>
      <c r="K68" s="20">
        <v>69066</v>
      </c>
      <c r="L68" s="21"/>
    </row>
    <row r="69" spans="1:12" x14ac:dyDescent="0.3">
      <c r="A69" s="18" t="s">
        <v>469</v>
      </c>
      <c r="B69" s="16" t="s">
        <v>351</v>
      </c>
      <c r="C69" s="17"/>
      <c r="D69" s="17"/>
      <c r="E69" s="17"/>
      <c r="F69" s="17"/>
      <c r="G69" s="19" t="s">
        <v>470</v>
      </c>
      <c r="H69" s="20">
        <v>1988337</v>
      </c>
      <c r="I69" s="20">
        <v>0</v>
      </c>
      <c r="J69" s="20">
        <v>0</v>
      </c>
      <c r="K69" s="20">
        <v>1988337</v>
      </c>
      <c r="L69" s="21"/>
    </row>
    <row r="70" spans="1:12" x14ac:dyDescent="0.3">
      <c r="A70" s="18" t="s">
        <v>471</v>
      </c>
      <c r="B70" s="16" t="s">
        <v>351</v>
      </c>
      <c r="C70" s="17"/>
      <c r="D70" s="17"/>
      <c r="E70" s="17"/>
      <c r="F70" s="17"/>
      <c r="G70" s="19" t="s">
        <v>472</v>
      </c>
      <c r="H70" s="20">
        <v>-1988337</v>
      </c>
      <c r="I70" s="20">
        <v>0</v>
      </c>
      <c r="J70" s="20">
        <v>0</v>
      </c>
      <c r="K70" s="20">
        <v>-1988337</v>
      </c>
      <c r="L70" s="21"/>
    </row>
    <row r="71" spans="1:12" x14ac:dyDescent="0.3">
      <c r="A71" s="22" t="s">
        <v>351</v>
      </c>
      <c r="B71" s="16" t="s">
        <v>351</v>
      </c>
      <c r="C71" s="17"/>
      <c r="D71" s="17"/>
      <c r="E71" s="17"/>
      <c r="F71" s="17"/>
      <c r="G71" s="23" t="s">
        <v>351</v>
      </c>
      <c r="H71" s="24"/>
      <c r="I71" s="24"/>
      <c r="J71" s="24"/>
      <c r="K71" s="24"/>
      <c r="L71" s="25"/>
    </row>
    <row r="72" spans="1:12" x14ac:dyDescent="0.3">
      <c r="A72" s="10" t="s">
        <v>473</v>
      </c>
      <c r="B72" s="16" t="s">
        <v>351</v>
      </c>
      <c r="C72" s="17"/>
      <c r="D72" s="17"/>
      <c r="E72" s="11" t="s">
        <v>474</v>
      </c>
      <c r="F72" s="12"/>
      <c r="G72" s="12"/>
      <c r="H72" s="13">
        <v>-17382749.699999999</v>
      </c>
      <c r="I72" s="13">
        <v>79.37</v>
      </c>
      <c r="J72" s="13">
        <v>378009.87</v>
      </c>
      <c r="K72" s="13">
        <v>-17760680.199999999</v>
      </c>
      <c r="L72" s="14"/>
    </row>
    <row r="73" spans="1:12" x14ac:dyDescent="0.3">
      <c r="A73" s="10" t="s">
        <v>475</v>
      </c>
      <c r="B73" s="16" t="s">
        <v>351</v>
      </c>
      <c r="C73" s="17"/>
      <c r="D73" s="17"/>
      <c r="E73" s="17"/>
      <c r="F73" s="11" t="s">
        <v>474</v>
      </c>
      <c r="G73" s="12"/>
      <c r="H73" s="13">
        <v>-17382749.699999999</v>
      </c>
      <c r="I73" s="13">
        <v>79.37</v>
      </c>
      <c r="J73" s="13">
        <v>378009.87</v>
      </c>
      <c r="K73" s="13">
        <v>-17760680.199999999</v>
      </c>
      <c r="L73" s="14"/>
    </row>
    <row r="74" spans="1:12" x14ac:dyDescent="0.3">
      <c r="A74" s="18" t="s">
        <v>476</v>
      </c>
      <c r="B74" s="16" t="s">
        <v>351</v>
      </c>
      <c r="C74" s="17"/>
      <c r="D74" s="17"/>
      <c r="E74" s="17"/>
      <c r="F74" s="17"/>
      <c r="G74" s="19" t="s">
        <v>477</v>
      </c>
      <c r="H74" s="20">
        <v>-2371607.81</v>
      </c>
      <c r="I74" s="20">
        <v>0</v>
      </c>
      <c r="J74" s="20">
        <v>0</v>
      </c>
      <c r="K74" s="20">
        <v>-2371607.81</v>
      </c>
      <c r="L74" s="21"/>
    </row>
    <row r="75" spans="1:12" x14ac:dyDescent="0.3">
      <c r="A75" s="18" t="s">
        <v>478</v>
      </c>
      <c r="B75" s="16" t="s">
        <v>351</v>
      </c>
      <c r="C75" s="17"/>
      <c r="D75" s="17"/>
      <c r="E75" s="17"/>
      <c r="F75" s="17"/>
      <c r="G75" s="19" t="s">
        <v>439</v>
      </c>
      <c r="H75" s="20">
        <v>-3092288.34</v>
      </c>
      <c r="I75" s="20">
        <v>2</v>
      </c>
      <c r="J75" s="20">
        <v>87813.62</v>
      </c>
      <c r="K75" s="20">
        <v>-3180099.96</v>
      </c>
      <c r="L75" s="21"/>
    </row>
    <row r="76" spans="1:12" x14ac:dyDescent="0.3">
      <c r="A76" s="18" t="s">
        <v>479</v>
      </c>
      <c r="B76" s="16" t="s">
        <v>351</v>
      </c>
      <c r="C76" s="17"/>
      <c r="D76" s="17"/>
      <c r="E76" s="17"/>
      <c r="F76" s="17"/>
      <c r="G76" s="19" t="s">
        <v>441</v>
      </c>
      <c r="H76" s="20">
        <v>-1397151.11</v>
      </c>
      <c r="I76" s="20">
        <v>77.37</v>
      </c>
      <c r="J76" s="20">
        <v>12576.64</v>
      </c>
      <c r="K76" s="20">
        <v>-1409650.38</v>
      </c>
      <c r="L76" s="21"/>
    </row>
    <row r="77" spans="1:12" x14ac:dyDescent="0.3">
      <c r="A77" s="18" t="s">
        <v>480</v>
      </c>
      <c r="B77" s="16" t="s">
        <v>351</v>
      </c>
      <c r="C77" s="17"/>
      <c r="D77" s="17"/>
      <c r="E77" s="17"/>
      <c r="F77" s="17"/>
      <c r="G77" s="19" t="s">
        <v>443</v>
      </c>
      <c r="H77" s="20">
        <v>-283780.59999999998</v>
      </c>
      <c r="I77" s="20">
        <v>0</v>
      </c>
      <c r="J77" s="20">
        <v>0</v>
      </c>
      <c r="K77" s="20">
        <v>-283780.59999999998</v>
      </c>
      <c r="L77" s="21"/>
    </row>
    <row r="78" spans="1:12" x14ac:dyDescent="0.3">
      <c r="A78" s="18" t="s">
        <v>481</v>
      </c>
      <c r="B78" s="16" t="s">
        <v>351</v>
      </c>
      <c r="C78" s="17"/>
      <c r="D78" s="17"/>
      <c r="E78" s="17"/>
      <c r="F78" s="17"/>
      <c r="G78" s="19" t="s">
        <v>482</v>
      </c>
      <c r="H78" s="20">
        <v>-865780.22</v>
      </c>
      <c r="I78" s="20">
        <v>0</v>
      </c>
      <c r="J78" s="20">
        <v>13350.87</v>
      </c>
      <c r="K78" s="20">
        <v>-879131.09</v>
      </c>
      <c r="L78" s="21"/>
    </row>
    <row r="79" spans="1:12" x14ac:dyDescent="0.3">
      <c r="A79" s="18" t="s">
        <v>483</v>
      </c>
      <c r="B79" s="16" t="s">
        <v>351</v>
      </c>
      <c r="C79" s="17"/>
      <c r="D79" s="17"/>
      <c r="E79" s="17"/>
      <c r="F79" s="17"/>
      <c r="G79" s="19" t="s">
        <v>484</v>
      </c>
      <c r="H79" s="20">
        <v>-87346.93</v>
      </c>
      <c r="I79" s="20">
        <v>0</v>
      </c>
      <c r="J79" s="20">
        <v>721.99</v>
      </c>
      <c r="K79" s="20">
        <v>-88068.92</v>
      </c>
      <c r="L79" s="21"/>
    </row>
    <row r="80" spans="1:12" x14ac:dyDescent="0.3">
      <c r="A80" s="18" t="s">
        <v>485</v>
      </c>
      <c r="B80" s="16" t="s">
        <v>351</v>
      </c>
      <c r="C80" s="17"/>
      <c r="D80" s="17"/>
      <c r="E80" s="17"/>
      <c r="F80" s="17"/>
      <c r="G80" s="19" t="s">
        <v>486</v>
      </c>
      <c r="H80" s="20">
        <v>-8831995.9399999995</v>
      </c>
      <c r="I80" s="20">
        <v>0</v>
      </c>
      <c r="J80" s="20">
        <v>261801.48</v>
      </c>
      <c r="K80" s="20">
        <v>-9093797.4199999999</v>
      </c>
      <c r="L80" s="21"/>
    </row>
    <row r="81" spans="1:12" x14ac:dyDescent="0.3">
      <c r="A81" s="18" t="s">
        <v>487</v>
      </c>
      <c r="B81" s="16" t="s">
        <v>351</v>
      </c>
      <c r="C81" s="17"/>
      <c r="D81" s="17"/>
      <c r="E81" s="17"/>
      <c r="F81" s="17"/>
      <c r="G81" s="19" t="s">
        <v>488</v>
      </c>
      <c r="H81" s="20">
        <v>-161291.57999999999</v>
      </c>
      <c r="I81" s="20">
        <v>0</v>
      </c>
      <c r="J81" s="20">
        <v>685.13</v>
      </c>
      <c r="K81" s="20">
        <v>-161976.71</v>
      </c>
      <c r="L81" s="21"/>
    </row>
    <row r="82" spans="1:12" x14ac:dyDescent="0.3">
      <c r="A82" s="18" t="s">
        <v>489</v>
      </c>
      <c r="B82" s="16" t="s">
        <v>351</v>
      </c>
      <c r="C82" s="17"/>
      <c r="D82" s="17"/>
      <c r="E82" s="17"/>
      <c r="F82" s="17"/>
      <c r="G82" s="19" t="s">
        <v>445</v>
      </c>
      <c r="H82" s="20">
        <v>-275484.44</v>
      </c>
      <c r="I82" s="20">
        <v>0</v>
      </c>
      <c r="J82" s="20">
        <v>297.95999999999998</v>
      </c>
      <c r="K82" s="20">
        <v>-275782.40000000002</v>
      </c>
      <c r="L82" s="21"/>
    </row>
    <row r="83" spans="1:12" x14ac:dyDescent="0.3">
      <c r="A83" s="18" t="s">
        <v>490</v>
      </c>
      <c r="B83" s="16" t="s">
        <v>351</v>
      </c>
      <c r="C83" s="17"/>
      <c r="D83" s="17"/>
      <c r="E83" s="17"/>
      <c r="F83" s="17"/>
      <c r="G83" s="19" t="s">
        <v>491</v>
      </c>
      <c r="H83" s="20">
        <v>-16022.73</v>
      </c>
      <c r="I83" s="20">
        <v>0</v>
      </c>
      <c r="J83" s="20">
        <v>762.18</v>
      </c>
      <c r="K83" s="20">
        <v>-16784.91</v>
      </c>
      <c r="L83" s="21"/>
    </row>
    <row r="84" spans="1:12" x14ac:dyDescent="0.3">
      <c r="A84" s="22" t="s">
        <v>351</v>
      </c>
      <c r="B84" s="16" t="s">
        <v>351</v>
      </c>
      <c r="C84" s="17"/>
      <c r="D84" s="17"/>
      <c r="E84" s="17"/>
      <c r="F84" s="17"/>
      <c r="G84" s="23" t="s">
        <v>351</v>
      </c>
      <c r="H84" s="24"/>
      <c r="I84" s="24"/>
      <c r="J84" s="24"/>
      <c r="K84" s="24"/>
      <c r="L84" s="25"/>
    </row>
    <row r="85" spans="1:12" x14ac:dyDescent="0.3">
      <c r="A85" s="10" t="s">
        <v>492</v>
      </c>
      <c r="B85" s="16" t="s">
        <v>351</v>
      </c>
      <c r="C85" s="17"/>
      <c r="D85" s="17"/>
      <c r="E85" s="11" t="s">
        <v>493</v>
      </c>
      <c r="F85" s="12"/>
      <c r="G85" s="12"/>
      <c r="H85" s="13">
        <v>323066.76</v>
      </c>
      <c r="I85" s="13">
        <v>0</v>
      </c>
      <c r="J85" s="13">
        <v>0</v>
      </c>
      <c r="K85" s="13">
        <v>323066.76</v>
      </c>
      <c r="L85" s="14"/>
    </row>
    <row r="86" spans="1:12" x14ac:dyDescent="0.3">
      <c r="A86" s="10" t="s">
        <v>494</v>
      </c>
      <c r="B86" s="16" t="s">
        <v>351</v>
      </c>
      <c r="C86" s="17"/>
      <c r="D86" s="17"/>
      <c r="E86" s="17"/>
      <c r="F86" s="11" t="s">
        <v>493</v>
      </c>
      <c r="G86" s="12"/>
      <c r="H86" s="13">
        <v>323066.76</v>
      </c>
      <c r="I86" s="13">
        <v>0</v>
      </c>
      <c r="J86" s="13">
        <v>0</v>
      </c>
      <c r="K86" s="13">
        <v>323066.76</v>
      </c>
      <c r="L86" s="14"/>
    </row>
    <row r="87" spans="1:12" x14ac:dyDescent="0.3">
      <c r="A87" s="18" t="s">
        <v>495</v>
      </c>
      <c r="B87" s="16" t="s">
        <v>351</v>
      </c>
      <c r="C87" s="17"/>
      <c r="D87" s="17"/>
      <c r="E87" s="17"/>
      <c r="F87" s="17"/>
      <c r="G87" s="19" t="s">
        <v>496</v>
      </c>
      <c r="H87" s="20">
        <v>323066.76</v>
      </c>
      <c r="I87" s="20">
        <v>0</v>
      </c>
      <c r="J87" s="20">
        <v>0</v>
      </c>
      <c r="K87" s="20">
        <v>323066.76</v>
      </c>
      <c r="L87" s="21"/>
    </row>
    <row r="88" spans="1:12" x14ac:dyDescent="0.3">
      <c r="A88" s="22" t="s">
        <v>351</v>
      </c>
      <c r="B88" s="16" t="s">
        <v>351</v>
      </c>
      <c r="C88" s="17"/>
      <c r="D88" s="17"/>
      <c r="E88" s="17"/>
      <c r="F88" s="17"/>
      <c r="G88" s="23" t="s">
        <v>351</v>
      </c>
      <c r="H88" s="24"/>
      <c r="I88" s="24"/>
      <c r="J88" s="24"/>
      <c r="K88" s="24"/>
      <c r="L88" s="25"/>
    </row>
    <row r="89" spans="1:12" x14ac:dyDescent="0.3">
      <c r="A89" s="10" t="s">
        <v>497</v>
      </c>
      <c r="B89" s="16" t="s">
        <v>351</v>
      </c>
      <c r="C89" s="17"/>
      <c r="D89" s="17"/>
      <c r="E89" s="11" t="s">
        <v>498</v>
      </c>
      <c r="F89" s="12"/>
      <c r="G89" s="12"/>
      <c r="H89" s="13">
        <v>-205012.89</v>
      </c>
      <c r="I89" s="13">
        <v>0</v>
      </c>
      <c r="J89" s="13">
        <v>1956.58</v>
      </c>
      <c r="K89" s="13">
        <v>-206969.47</v>
      </c>
      <c r="L89" s="14"/>
    </row>
    <row r="90" spans="1:12" x14ac:dyDescent="0.3">
      <c r="A90" s="10" t="s">
        <v>499</v>
      </c>
      <c r="B90" s="16" t="s">
        <v>351</v>
      </c>
      <c r="C90" s="17"/>
      <c r="D90" s="17"/>
      <c r="E90" s="17"/>
      <c r="F90" s="11" t="s">
        <v>500</v>
      </c>
      <c r="G90" s="12"/>
      <c r="H90" s="13">
        <v>-205012.89</v>
      </c>
      <c r="I90" s="13">
        <v>0</v>
      </c>
      <c r="J90" s="13">
        <v>1956.58</v>
      </c>
      <c r="K90" s="13">
        <v>-206969.47</v>
      </c>
      <c r="L90" s="14"/>
    </row>
    <row r="91" spans="1:12" x14ac:dyDescent="0.3">
      <c r="A91" s="18" t="s">
        <v>501</v>
      </c>
      <c r="B91" s="16" t="s">
        <v>351</v>
      </c>
      <c r="C91" s="17"/>
      <c r="D91" s="17"/>
      <c r="E91" s="17"/>
      <c r="F91" s="17"/>
      <c r="G91" s="19" t="s">
        <v>502</v>
      </c>
      <c r="H91" s="20">
        <v>-205012.89</v>
      </c>
      <c r="I91" s="20">
        <v>0</v>
      </c>
      <c r="J91" s="20">
        <v>1956.58</v>
      </c>
      <c r="K91" s="20">
        <v>-206969.47</v>
      </c>
      <c r="L91" s="21"/>
    </row>
    <row r="92" spans="1:12" x14ac:dyDescent="0.3">
      <c r="A92" s="10" t="s">
        <v>351</v>
      </c>
      <c r="B92" s="16" t="s">
        <v>351</v>
      </c>
      <c r="C92" s="17"/>
      <c r="D92" s="17"/>
      <c r="E92" s="11" t="s">
        <v>351</v>
      </c>
      <c r="F92" s="12"/>
      <c r="G92" s="12"/>
      <c r="H92" s="9"/>
      <c r="I92" s="9"/>
      <c r="J92" s="9"/>
      <c r="K92" s="9"/>
      <c r="L92" s="12"/>
    </row>
    <row r="93" spans="1:12" x14ac:dyDescent="0.3">
      <c r="A93" s="10" t="s">
        <v>52</v>
      </c>
      <c r="B93" s="11" t="s">
        <v>503</v>
      </c>
      <c r="C93" s="12"/>
      <c r="D93" s="12"/>
      <c r="E93" s="12"/>
      <c r="F93" s="12"/>
      <c r="G93" s="12"/>
      <c r="H93" s="13">
        <v>51429288.469999999</v>
      </c>
      <c r="I93" s="13">
        <v>12704860.529999999</v>
      </c>
      <c r="J93" s="13">
        <v>15780442.24</v>
      </c>
      <c r="K93" s="13">
        <v>54504870.18</v>
      </c>
      <c r="L93" s="14"/>
    </row>
    <row r="94" spans="1:12" x14ac:dyDescent="0.3">
      <c r="A94" s="10" t="s">
        <v>504</v>
      </c>
      <c r="B94" s="15" t="s">
        <v>351</v>
      </c>
      <c r="C94" s="11" t="s">
        <v>505</v>
      </c>
      <c r="D94" s="12"/>
      <c r="E94" s="12"/>
      <c r="F94" s="12"/>
      <c r="G94" s="12"/>
      <c r="H94" s="13">
        <v>37893452.5</v>
      </c>
      <c r="I94" s="13">
        <v>12699887.07</v>
      </c>
      <c r="J94" s="13">
        <v>15020941.33</v>
      </c>
      <c r="K94" s="13">
        <v>40214506.759999998</v>
      </c>
      <c r="L94" s="14"/>
    </row>
    <row r="95" spans="1:12" x14ac:dyDescent="0.3">
      <c r="A95" s="10" t="s">
        <v>506</v>
      </c>
      <c r="B95" s="16" t="s">
        <v>351</v>
      </c>
      <c r="C95" s="17"/>
      <c r="D95" s="11" t="s">
        <v>507</v>
      </c>
      <c r="E95" s="12"/>
      <c r="F95" s="12"/>
      <c r="G95" s="12"/>
      <c r="H95" s="13">
        <v>4866219.46</v>
      </c>
      <c r="I95" s="13">
        <v>7309945.9299999997</v>
      </c>
      <c r="J95" s="13">
        <v>8812608</v>
      </c>
      <c r="K95" s="13">
        <v>6368881.5300000003</v>
      </c>
      <c r="L95" s="14"/>
    </row>
    <row r="96" spans="1:12" x14ac:dyDescent="0.3">
      <c r="A96" s="10" t="s">
        <v>508</v>
      </c>
      <c r="B96" s="16" t="s">
        <v>351</v>
      </c>
      <c r="C96" s="17"/>
      <c r="D96" s="17"/>
      <c r="E96" s="11" t="s">
        <v>509</v>
      </c>
      <c r="F96" s="12"/>
      <c r="G96" s="12"/>
      <c r="H96" s="13">
        <v>3035901.29</v>
      </c>
      <c r="I96" s="13">
        <v>5176139.8099999996</v>
      </c>
      <c r="J96" s="13">
        <v>5452685.0300000003</v>
      </c>
      <c r="K96" s="13">
        <v>3312446.51</v>
      </c>
      <c r="L96" s="14"/>
    </row>
    <row r="97" spans="1:12" x14ac:dyDescent="0.3">
      <c r="A97" s="10" t="s">
        <v>510</v>
      </c>
      <c r="B97" s="16" t="s">
        <v>351</v>
      </c>
      <c r="C97" s="17"/>
      <c r="D97" s="17"/>
      <c r="E97" s="17"/>
      <c r="F97" s="11" t="s">
        <v>509</v>
      </c>
      <c r="G97" s="12"/>
      <c r="H97" s="13">
        <v>3035901.29</v>
      </c>
      <c r="I97" s="13">
        <v>5176139.8099999996</v>
      </c>
      <c r="J97" s="13">
        <v>5452685.0300000003</v>
      </c>
      <c r="K97" s="13">
        <v>3312446.51</v>
      </c>
      <c r="L97" s="14"/>
    </row>
    <row r="98" spans="1:12" x14ac:dyDescent="0.3">
      <c r="A98" s="18" t="s">
        <v>511</v>
      </c>
      <c r="B98" s="16" t="s">
        <v>351</v>
      </c>
      <c r="C98" s="17"/>
      <c r="D98" s="17"/>
      <c r="E98" s="17"/>
      <c r="F98" s="17"/>
      <c r="G98" s="19" t="s">
        <v>512</v>
      </c>
      <c r="H98" s="20">
        <v>0</v>
      </c>
      <c r="I98" s="20">
        <v>1764617.51</v>
      </c>
      <c r="J98" s="20">
        <v>1765427.11</v>
      </c>
      <c r="K98" s="20">
        <v>809.6</v>
      </c>
      <c r="L98" s="21"/>
    </row>
    <row r="99" spans="1:12" x14ac:dyDescent="0.3">
      <c r="A99" s="18" t="s">
        <v>513</v>
      </c>
      <c r="B99" s="16" t="s">
        <v>351</v>
      </c>
      <c r="C99" s="17"/>
      <c r="D99" s="17"/>
      <c r="E99" s="17"/>
      <c r="F99" s="17"/>
      <c r="G99" s="19" t="s">
        <v>514</v>
      </c>
      <c r="H99" s="20">
        <v>2660484.4300000002</v>
      </c>
      <c r="I99" s="20">
        <v>2660484.4300000002</v>
      </c>
      <c r="J99" s="20">
        <v>2782085.43</v>
      </c>
      <c r="K99" s="20">
        <v>2782085.43</v>
      </c>
      <c r="L99" s="21"/>
    </row>
    <row r="100" spans="1:12" x14ac:dyDescent="0.3">
      <c r="A100" s="18" t="s">
        <v>515</v>
      </c>
      <c r="B100" s="16" t="s">
        <v>351</v>
      </c>
      <c r="C100" s="17"/>
      <c r="D100" s="17"/>
      <c r="E100" s="17"/>
      <c r="F100" s="17"/>
      <c r="G100" s="19" t="s">
        <v>516</v>
      </c>
      <c r="H100" s="20">
        <v>145197.06</v>
      </c>
      <c r="I100" s="20">
        <v>145197.06</v>
      </c>
      <c r="J100" s="20">
        <v>326775.58</v>
      </c>
      <c r="K100" s="20">
        <v>326775.58</v>
      </c>
      <c r="L100" s="21"/>
    </row>
    <row r="101" spans="1:12" x14ac:dyDescent="0.3">
      <c r="A101" s="18" t="s">
        <v>517</v>
      </c>
      <c r="B101" s="16" t="s">
        <v>351</v>
      </c>
      <c r="C101" s="17"/>
      <c r="D101" s="17"/>
      <c r="E101" s="17"/>
      <c r="F101" s="17"/>
      <c r="G101" s="19" t="s">
        <v>518</v>
      </c>
      <c r="H101" s="20">
        <v>0</v>
      </c>
      <c r="I101" s="20">
        <v>7092.43</v>
      </c>
      <c r="J101" s="20">
        <v>7092.43</v>
      </c>
      <c r="K101" s="20">
        <v>0</v>
      </c>
      <c r="L101" s="21"/>
    </row>
    <row r="102" spans="1:12" x14ac:dyDescent="0.3">
      <c r="A102" s="18" t="s">
        <v>519</v>
      </c>
      <c r="B102" s="16" t="s">
        <v>351</v>
      </c>
      <c r="C102" s="17"/>
      <c r="D102" s="17"/>
      <c r="E102" s="17"/>
      <c r="F102" s="17"/>
      <c r="G102" s="19" t="s">
        <v>520</v>
      </c>
      <c r="H102" s="20">
        <v>0</v>
      </c>
      <c r="I102" s="20">
        <v>18760.05</v>
      </c>
      <c r="J102" s="20">
        <v>18760.05</v>
      </c>
      <c r="K102" s="20">
        <v>0</v>
      </c>
      <c r="L102" s="21"/>
    </row>
    <row r="103" spans="1:12" x14ac:dyDescent="0.3">
      <c r="A103" s="18" t="s">
        <v>521</v>
      </c>
      <c r="B103" s="16" t="s">
        <v>351</v>
      </c>
      <c r="C103" s="17"/>
      <c r="D103" s="17"/>
      <c r="E103" s="17"/>
      <c r="F103" s="17"/>
      <c r="G103" s="19" t="s">
        <v>522</v>
      </c>
      <c r="H103" s="20">
        <v>230219.8</v>
      </c>
      <c r="I103" s="20">
        <v>579988.32999999996</v>
      </c>
      <c r="J103" s="20">
        <v>552544.43000000005</v>
      </c>
      <c r="K103" s="20">
        <v>202775.9</v>
      </c>
      <c r="L103" s="21"/>
    </row>
    <row r="104" spans="1:12" x14ac:dyDescent="0.3">
      <c r="A104" s="22" t="s">
        <v>351</v>
      </c>
      <c r="B104" s="16" t="s">
        <v>351</v>
      </c>
      <c r="C104" s="17"/>
      <c r="D104" s="17"/>
      <c r="E104" s="17"/>
      <c r="F104" s="17"/>
      <c r="G104" s="23" t="s">
        <v>351</v>
      </c>
      <c r="H104" s="24"/>
      <c r="I104" s="24"/>
      <c r="J104" s="24"/>
      <c r="K104" s="24"/>
      <c r="L104" s="25"/>
    </row>
    <row r="105" spans="1:12" x14ac:dyDescent="0.3">
      <c r="A105" s="10" t="s">
        <v>523</v>
      </c>
      <c r="B105" s="16" t="s">
        <v>351</v>
      </c>
      <c r="C105" s="17"/>
      <c r="D105" s="17"/>
      <c r="E105" s="11" t="s">
        <v>524</v>
      </c>
      <c r="F105" s="12"/>
      <c r="G105" s="12"/>
      <c r="H105" s="13">
        <v>715944.52</v>
      </c>
      <c r="I105" s="13">
        <v>723067.36</v>
      </c>
      <c r="J105" s="13">
        <v>754463.07</v>
      </c>
      <c r="K105" s="13">
        <v>747340.23</v>
      </c>
      <c r="L105" s="14"/>
    </row>
    <row r="106" spans="1:12" x14ac:dyDescent="0.3">
      <c r="A106" s="10" t="s">
        <v>525</v>
      </c>
      <c r="B106" s="16" t="s">
        <v>351</v>
      </c>
      <c r="C106" s="17"/>
      <c r="D106" s="17"/>
      <c r="E106" s="17"/>
      <c r="F106" s="11" t="s">
        <v>524</v>
      </c>
      <c r="G106" s="12"/>
      <c r="H106" s="13">
        <v>715944.52</v>
      </c>
      <c r="I106" s="13">
        <v>723067.36</v>
      </c>
      <c r="J106" s="13">
        <v>754463.07</v>
      </c>
      <c r="K106" s="13">
        <v>747340.23</v>
      </c>
      <c r="L106" s="14"/>
    </row>
    <row r="107" spans="1:12" x14ac:dyDescent="0.3">
      <c r="A107" s="18" t="s">
        <v>526</v>
      </c>
      <c r="B107" s="16" t="s">
        <v>351</v>
      </c>
      <c r="C107" s="17"/>
      <c r="D107" s="17"/>
      <c r="E107" s="17"/>
      <c r="F107" s="17"/>
      <c r="G107" s="19" t="s">
        <v>527</v>
      </c>
      <c r="H107" s="20">
        <v>571126.66</v>
      </c>
      <c r="I107" s="20">
        <v>578249.38</v>
      </c>
      <c r="J107" s="20">
        <v>592764.89</v>
      </c>
      <c r="K107" s="20">
        <v>585642.17000000004</v>
      </c>
      <c r="L107" s="21"/>
    </row>
    <row r="108" spans="1:12" x14ac:dyDescent="0.3">
      <c r="A108" s="18" t="s">
        <v>528</v>
      </c>
      <c r="B108" s="16" t="s">
        <v>351</v>
      </c>
      <c r="C108" s="17"/>
      <c r="D108" s="17"/>
      <c r="E108" s="17"/>
      <c r="F108" s="17"/>
      <c r="G108" s="19" t="s">
        <v>529</v>
      </c>
      <c r="H108" s="20">
        <v>128824.91</v>
      </c>
      <c r="I108" s="20">
        <v>128825.03</v>
      </c>
      <c r="J108" s="20">
        <v>132339.87</v>
      </c>
      <c r="K108" s="20">
        <v>132339.75</v>
      </c>
      <c r="L108" s="21"/>
    </row>
    <row r="109" spans="1:12" x14ac:dyDescent="0.3">
      <c r="A109" s="18" t="s">
        <v>532</v>
      </c>
      <c r="B109" s="16" t="s">
        <v>351</v>
      </c>
      <c r="C109" s="17"/>
      <c r="D109" s="17"/>
      <c r="E109" s="17"/>
      <c r="F109" s="17"/>
      <c r="G109" s="19" t="s">
        <v>533</v>
      </c>
      <c r="H109" s="20">
        <v>15992.95</v>
      </c>
      <c r="I109" s="20">
        <v>15992.95</v>
      </c>
      <c r="J109" s="20">
        <v>16405.099999999999</v>
      </c>
      <c r="K109" s="20">
        <v>16405.099999999999</v>
      </c>
      <c r="L109" s="21"/>
    </row>
    <row r="110" spans="1:12" x14ac:dyDescent="0.3">
      <c r="A110" s="18" t="s">
        <v>534</v>
      </c>
      <c r="B110" s="16" t="s">
        <v>351</v>
      </c>
      <c r="C110" s="17"/>
      <c r="D110" s="17"/>
      <c r="E110" s="17"/>
      <c r="F110" s="17"/>
      <c r="G110" s="19" t="s">
        <v>535</v>
      </c>
      <c r="H110" s="20">
        <v>0</v>
      </c>
      <c r="I110" s="20">
        <v>0</v>
      </c>
      <c r="J110" s="20">
        <v>12953.21</v>
      </c>
      <c r="K110" s="20">
        <v>12953.21</v>
      </c>
      <c r="L110" s="21"/>
    </row>
    <row r="111" spans="1:12" x14ac:dyDescent="0.3">
      <c r="A111" s="22" t="s">
        <v>351</v>
      </c>
      <c r="B111" s="16" t="s">
        <v>351</v>
      </c>
      <c r="C111" s="17"/>
      <c r="D111" s="17"/>
      <c r="E111" s="17"/>
      <c r="F111" s="17"/>
      <c r="G111" s="23" t="s">
        <v>351</v>
      </c>
      <c r="H111" s="24"/>
      <c r="I111" s="24"/>
      <c r="J111" s="24"/>
      <c r="K111" s="24"/>
      <c r="L111" s="25"/>
    </row>
    <row r="112" spans="1:12" x14ac:dyDescent="0.3">
      <c r="A112" s="10" t="s">
        <v>536</v>
      </c>
      <c r="B112" s="16" t="s">
        <v>351</v>
      </c>
      <c r="C112" s="17"/>
      <c r="D112" s="17"/>
      <c r="E112" s="11" t="s">
        <v>537</v>
      </c>
      <c r="F112" s="12"/>
      <c r="G112" s="12"/>
      <c r="H112" s="13">
        <v>219307.88</v>
      </c>
      <c r="I112" s="13">
        <v>195714.38</v>
      </c>
      <c r="J112" s="13">
        <v>329958.69</v>
      </c>
      <c r="K112" s="13">
        <v>353552.19</v>
      </c>
      <c r="L112" s="14"/>
    </row>
    <row r="113" spans="1:12" x14ac:dyDescent="0.3">
      <c r="A113" s="10" t="s">
        <v>538</v>
      </c>
      <c r="B113" s="16" t="s">
        <v>351</v>
      </c>
      <c r="C113" s="17"/>
      <c r="D113" s="17"/>
      <c r="E113" s="17"/>
      <c r="F113" s="11" t="s">
        <v>537</v>
      </c>
      <c r="G113" s="12"/>
      <c r="H113" s="13">
        <v>219307.88</v>
      </c>
      <c r="I113" s="13">
        <v>195714.38</v>
      </c>
      <c r="J113" s="13">
        <v>329958.69</v>
      </c>
      <c r="K113" s="13">
        <v>353552.19</v>
      </c>
      <c r="L113" s="14"/>
    </row>
    <row r="114" spans="1:12" x14ac:dyDescent="0.3">
      <c r="A114" s="18" t="s">
        <v>539</v>
      </c>
      <c r="B114" s="16" t="s">
        <v>351</v>
      </c>
      <c r="C114" s="17"/>
      <c r="D114" s="17"/>
      <c r="E114" s="17"/>
      <c r="F114" s="17"/>
      <c r="G114" s="19" t="s">
        <v>540</v>
      </c>
      <c r="H114" s="20">
        <v>78869.2</v>
      </c>
      <c r="I114" s="20">
        <v>79950.06</v>
      </c>
      <c r="J114" s="20">
        <v>111509.14</v>
      </c>
      <c r="K114" s="20">
        <v>110428.28</v>
      </c>
      <c r="L114" s="21"/>
    </row>
    <row r="115" spans="1:12" x14ac:dyDescent="0.3">
      <c r="A115" s="18" t="s">
        <v>543</v>
      </c>
      <c r="B115" s="16" t="s">
        <v>351</v>
      </c>
      <c r="C115" s="17"/>
      <c r="D115" s="17"/>
      <c r="E115" s="17"/>
      <c r="F115" s="17"/>
      <c r="G115" s="19" t="s">
        <v>544</v>
      </c>
      <c r="H115" s="20">
        <v>8640.3799999999992</v>
      </c>
      <c r="I115" s="20">
        <v>8640.4500000000007</v>
      </c>
      <c r="J115" s="20">
        <v>5321.86</v>
      </c>
      <c r="K115" s="20">
        <v>5321.79</v>
      </c>
      <c r="L115" s="21"/>
    </row>
    <row r="116" spans="1:12" x14ac:dyDescent="0.3">
      <c r="A116" s="18" t="s">
        <v>545</v>
      </c>
      <c r="B116" s="16" t="s">
        <v>351</v>
      </c>
      <c r="C116" s="17"/>
      <c r="D116" s="17"/>
      <c r="E116" s="17"/>
      <c r="F116" s="17"/>
      <c r="G116" s="19" t="s">
        <v>546</v>
      </c>
      <c r="H116" s="20">
        <v>59080.75</v>
      </c>
      <c r="I116" s="20">
        <v>34406.300000000003</v>
      </c>
      <c r="J116" s="20">
        <v>24679.34</v>
      </c>
      <c r="K116" s="20">
        <v>49353.79</v>
      </c>
      <c r="L116" s="21"/>
    </row>
    <row r="117" spans="1:12" x14ac:dyDescent="0.3">
      <c r="A117" s="18" t="s">
        <v>547</v>
      </c>
      <c r="B117" s="16" t="s">
        <v>351</v>
      </c>
      <c r="C117" s="17"/>
      <c r="D117" s="17"/>
      <c r="E117" s="17"/>
      <c r="F117" s="17"/>
      <c r="G117" s="19" t="s">
        <v>548</v>
      </c>
      <c r="H117" s="20">
        <v>46168.24</v>
      </c>
      <c r="I117" s="20">
        <v>46168.24</v>
      </c>
      <c r="J117" s="20">
        <v>106700.87</v>
      </c>
      <c r="K117" s="20">
        <v>106700.87</v>
      </c>
      <c r="L117" s="21"/>
    </row>
    <row r="118" spans="1:12" x14ac:dyDescent="0.3">
      <c r="A118" s="18" t="s">
        <v>549</v>
      </c>
      <c r="B118" s="16" t="s">
        <v>351</v>
      </c>
      <c r="C118" s="17"/>
      <c r="D118" s="17"/>
      <c r="E118" s="17"/>
      <c r="F118" s="17"/>
      <c r="G118" s="19" t="s">
        <v>550</v>
      </c>
      <c r="H118" s="20">
        <v>11850.74</v>
      </c>
      <c r="I118" s="20">
        <v>11850.76</v>
      </c>
      <c r="J118" s="20">
        <v>67196.28</v>
      </c>
      <c r="K118" s="20">
        <v>67196.259999999995</v>
      </c>
      <c r="L118" s="21"/>
    </row>
    <row r="119" spans="1:12" x14ac:dyDescent="0.3">
      <c r="A119" s="18" t="s">
        <v>551</v>
      </c>
      <c r="B119" s="16" t="s">
        <v>351</v>
      </c>
      <c r="C119" s="17"/>
      <c r="D119" s="17"/>
      <c r="E119" s="17"/>
      <c r="F119" s="17"/>
      <c r="G119" s="19" t="s">
        <v>552</v>
      </c>
      <c r="H119" s="20">
        <v>0</v>
      </c>
      <c r="I119" s="20">
        <v>0</v>
      </c>
      <c r="J119" s="20">
        <v>1116.6400000000001</v>
      </c>
      <c r="K119" s="20">
        <v>1116.6400000000001</v>
      </c>
      <c r="L119" s="21"/>
    </row>
    <row r="120" spans="1:12" x14ac:dyDescent="0.3">
      <c r="A120" s="18" t="s">
        <v>553</v>
      </c>
      <c r="B120" s="16" t="s">
        <v>351</v>
      </c>
      <c r="C120" s="17"/>
      <c r="D120" s="17"/>
      <c r="E120" s="17"/>
      <c r="F120" s="17"/>
      <c r="G120" s="19" t="s">
        <v>554</v>
      </c>
      <c r="H120" s="20">
        <v>14698.57</v>
      </c>
      <c r="I120" s="20">
        <v>14698.57</v>
      </c>
      <c r="J120" s="20">
        <v>13434.56</v>
      </c>
      <c r="K120" s="20">
        <v>13434.56</v>
      </c>
      <c r="L120" s="21"/>
    </row>
    <row r="121" spans="1:12" x14ac:dyDescent="0.3">
      <c r="A121" s="22" t="s">
        <v>351</v>
      </c>
      <c r="B121" s="16" t="s">
        <v>351</v>
      </c>
      <c r="C121" s="17"/>
      <c r="D121" s="17"/>
      <c r="E121" s="17"/>
      <c r="F121" s="17"/>
      <c r="G121" s="23" t="s">
        <v>351</v>
      </c>
      <c r="H121" s="24"/>
      <c r="I121" s="24"/>
      <c r="J121" s="24"/>
      <c r="K121" s="24"/>
      <c r="L121" s="25"/>
    </row>
    <row r="122" spans="1:12" x14ac:dyDescent="0.3">
      <c r="A122" s="10" t="s">
        <v>555</v>
      </c>
      <c r="B122" s="16" t="s">
        <v>351</v>
      </c>
      <c r="C122" s="17"/>
      <c r="D122" s="17"/>
      <c r="E122" s="11" t="s">
        <v>556</v>
      </c>
      <c r="F122" s="12"/>
      <c r="G122" s="12"/>
      <c r="H122" s="13">
        <v>895065.77</v>
      </c>
      <c r="I122" s="13">
        <v>1215024.3799999999</v>
      </c>
      <c r="J122" s="13">
        <v>2268502.87</v>
      </c>
      <c r="K122" s="13">
        <v>1948544.26</v>
      </c>
      <c r="L122" s="14"/>
    </row>
    <row r="123" spans="1:12" x14ac:dyDescent="0.3">
      <c r="A123" s="10" t="s">
        <v>557</v>
      </c>
      <c r="B123" s="16" t="s">
        <v>351</v>
      </c>
      <c r="C123" s="17"/>
      <c r="D123" s="17"/>
      <c r="E123" s="17"/>
      <c r="F123" s="11" t="s">
        <v>556</v>
      </c>
      <c r="G123" s="12"/>
      <c r="H123" s="13">
        <v>895065.77</v>
      </c>
      <c r="I123" s="13">
        <v>1215024.3799999999</v>
      </c>
      <c r="J123" s="13">
        <v>2268502.87</v>
      </c>
      <c r="K123" s="13">
        <v>1948544.26</v>
      </c>
      <c r="L123" s="14"/>
    </row>
    <row r="124" spans="1:12" x14ac:dyDescent="0.3">
      <c r="A124" s="18" t="s">
        <v>558</v>
      </c>
      <c r="B124" s="16" t="s">
        <v>351</v>
      </c>
      <c r="C124" s="17"/>
      <c r="D124" s="17"/>
      <c r="E124" s="17"/>
      <c r="F124" s="17"/>
      <c r="G124" s="19" t="s">
        <v>559</v>
      </c>
      <c r="H124" s="20">
        <v>889617.32</v>
      </c>
      <c r="I124" s="20">
        <v>1209575.93</v>
      </c>
      <c r="J124" s="20">
        <v>2268502.87</v>
      </c>
      <c r="K124" s="20">
        <v>1948544.26</v>
      </c>
      <c r="L124" s="21"/>
    </row>
    <row r="125" spans="1:12" x14ac:dyDescent="0.3">
      <c r="A125" s="18" t="s">
        <v>1028</v>
      </c>
      <c r="B125" s="16" t="s">
        <v>351</v>
      </c>
      <c r="C125" s="17"/>
      <c r="D125" s="17"/>
      <c r="E125" s="17"/>
      <c r="F125" s="17"/>
      <c r="G125" s="19" t="s">
        <v>1029</v>
      </c>
      <c r="H125" s="20">
        <v>5448.45</v>
      </c>
      <c r="I125" s="20">
        <v>5448.45</v>
      </c>
      <c r="J125" s="20">
        <v>0</v>
      </c>
      <c r="K125" s="20">
        <v>0</v>
      </c>
      <c r="L125" s="21"/>
    </row>
    <row r="126" spans="1:12" x14ac:dyDescent="0.3">
      <c r="A126" s="22" t="s">
        <v>351</v>
      </c>
      <c r="B126" s="16" t="s">
        <v>351</v>
      </c>
      <c r="C126" s="17"/>
      <c r="D126" s="17"/>
      <c r="E126" s="17"/>
      <c r="F126" s="17"/>
      <c r="G126" s="23" t="s">
        <v>351</v>
      </c>
      <c r="H126" s="24"/>
      <c r="I126" s="24"/>
      <c r="J126" s="24"/>
      <c r="K126" s="24"/>
      <c r="L126" s="25"/>
    </row>
    <row r="127" spans="1:12" x14ac:dyDescent="0.3">
      <c r="A127" s="10" t="s">
        <v>560</v>
      </c>
      <c r="B127" s="16" t="s">
        <v>351</v>
      </c>
      <c r="C127" s="17"/>
      <c r="D127" s="17"/>
      <c r="E127" s="11" t="s">
        <v>395</v>
      </c>
      <c r="F127" s="12"/>
      <c r="G127" s="12"/>
      <c r="H127" s="13">
        <v>0</v>
      </c>
      <c r="I127" s="13">
        <v>0</v>
      </c>
      <c r="J127" s="13">
        <v>6998.34</v>
      </c>
      <c r="K127" s="13">
        <v>6998.34</v>
      </c>
      <c r="L127" s="14"/>
    </row>
    <row r="128" spans="1:12" x14ac:dyDescent="0.3">
      <c r="A128" s="10" t="s">
        <v>561</v>
      </c>
      <c r="B128" s="16" t="s">
        <v>351</v>
      </c>
      <c r="C128" s="17"/>
      <c r="D128" s="17"/>
      <c r="E128" s="17"/>
      <c r="F128" s="11" t="s">
        <v>395</v>
      </c>
      <c r="G128" s="12"/>
      <c r="H128" s="13">
        <v>0</v>
      </c>
      <c r="I128" s="13">
        <v>0</v>
      </c>
      <c r="J128" s="13">
        <v>6998.34</v>
      </c>
      <c r="K128" s="13">
        <v>6998.34</v>
      </c>
      <c r="L128" s="14"/>
    </row>
    <row r="129" spans="1:12" x14ac:dyDescent="0.3">
      <c r="A129" s="18" t="s">
        <v>562</v>
      </c>
      <c r="B129" s="16" t="s">
        <v>351</v>
      </c>
      <c r="C129" s="17"/>
      <c r="D129" s="17"/>
      <c r="E129" s="17"/>
      <c r="F129" s="17"/>
      <c r="G129" s="19" t="s">
        <v>408</v>
      </c>
      <c r="H129" s="20">
        <v>0</v>
      </c>
      <c r="I129" s="20">
        <v>0</v>
      </c>
      <c r="J129" s="20">
        <v>6998.34</v>
      </c>
      <c r="K129" s="20">
        <v>6998.34</v>
      </c>
      <c r="L129" s="21"/>
    </row>
    <row r="130" spans="1:12" x14ac:dyDescent="0.3">
      <c r="A130" s="10" t="s">
        <v>351</v>
      </c>
      <c r="B130" s="16" t="s">
        <v>351</v>
      </c>
      <c r="C130" s="17"/>
      <c r="D130" s="17"/>
      <c r="E130" s="11" t="s">
        <v>351</v>
      </c>
      <c r="F130" s="12"/>
      <c r="G130" s="12"/>
      <c r="H130" s="9"/>
      <c r="I130" s="9"/>
      <c r="J130" s="9"/>
      <c r="K130" s="9"/>
      <c r="L130" s="12"/>
    </row>
    <row r="131" spans="1:12" x14ac:dyDescent="0.3">
      <c r="A131" s="10" t="s">
        <v>563</v>
      </c>
      <c r="B131" s="16" t="s">
        <v>351</v>
      </c>
      <c r="C131" s="17"/>
      <c r="D131" s="11" t="s">
        <v>564</v>
      </c>
      <c r="E131" s="12"/>
      <c r="F131" s="12"/>
      <c r="G131" s="12"/>
      <c r="H131" s="13">
        <v>33027233.039999999</v>
      </c>
      <c r="I131" s="13">
        <v>5389941.1399999997</v>
      </c>
      <c r="J131" s="13">
        <v>6208333.3300000001</v>
      </c>
      <c r="K131" s="13">
        <v>33845625.229999997</v>
      </c>
      <c r="L131" s="14"/>
    </row>
    <row r="132" spans="1:12" x14ac:dyDescent="0.3">
      <c r="A132" s="10" t="s">
        <v>565</v>
      </c>
      <c r="B132" s="16" t="s">
        <v>351</v>
      </c>
      <c r="C132" s="17"/>
      <c r="D132" s="17"/>
      <c r="E132" s="11" t="s">
        <v>564</v>
      </c>
      <c r="F132" s="12"/>
      <c r="G132" s="12"/>
      <c r="H132" s="13">
        <v>33027233.039999999</v>
      </c>
      <c r="I132" s="13">
        <v>5389941.1399999997</v>
      </c>
      <c r="J132" s="13">
        <v>6208333.3300000001</v>
      </c>
      <c r="K132" s="13">
        <v>33845625.229999997</v>
      </c>
      <c r="L132" s="14"/>
    </row>
    <row r="133" spans="1:12" x14ac:dyDescent="0.3">
      <c r="A133" s="10" t="s">
        <v>566</v>
      </c>
      <c r="B133" s="16" t="s">
        <v>351</v>
      </c>
      <c r="C133" s="17"/>
      <c r="D133" s="17"/>
      <c r="E133" s="17"/>
      <c r="F133" s="11" t="s">
        <v>564</v>
      </c>
      <c r="G133" s="12"/>
      <c r="H133" s="13">
        <v>33027233.039999999</v>
      </c>
      <c r="I133" s="13">
        <v>5389941.1399999997</v>
      </c>
      <c r="J133" s="13">
        <v>6208333.3300000001</v>
      </c>
      <c r="K133" s="13">
        <v>33845625.229999997</v>
      </c>
      <c r="L133" s="14"/>
    </row>
    <row r="134" spans="1:12" x14ac:dyDescent="0.3">
      <c r="A134" s="18" t="s">
        <v>567</v>
      </c>
      <c r="B134" s="16" t="s">
        <v>351</v>
      </c>
      <c r="C134" s="17"/>
      <c r="D134" s="17"/>
      <c r="E134" s="17"/>
      <c r="F134" s="17"/>
      <c r="G134" s="19" t="s">
        <v>568</v>
      </c>
      <c r="H134" s="20">
        <v>33027233.039999999</v>
      </c>
      <c r="I134" s="20">
        <v>5389941.1399999997</v>
      </c>
      <c r="J134" s="20">
        <v>6208333.3300000001</v>
      </c>
      <c r="K134" s="20">
        <v>33845625.229999997</v>
      </c>
      <c r="L134" s="21"/>
    </row>
    <row r="135" spans="1:12" x14ac:dyDescent="0.3">
      <c r="A135" s="22" t="s">
        <v>351</v>
      </c>
      <c r="B135" s="16" t="s">
        <v>351</v>
      </c>
      <c r="C135" s="17"/>
      <c r="D135" s="17"/>
      <c r="E135" s="17"/>
      <c r="F135" s="17"/>
      <c r="G135" s="23" t="s">
        <v>351</v>
      </c>
      <c r="H135" s="24"/>
      <c r="I135" s="24"/>
      <c r="J135" s="24"/>
      <c r="K135" s="24"/>
      <c r="L135" s="25"/>
    </row>
    <row r="136" spans="1:12" x14ac:dyDescent="0.3">
      <c r="A136" s="10" t="s">
        <v>569</v>
      </c>
      <c r="B136" s="15" t="s">
        <v>351</v>
      </c>
      <c r="C136" s="11" t="s">
        <v>570</v>
      </c>
      <c r="D136" s="12"/>
      <c r="E136" s="12"/>
      <c r="F136" s="12"/>
      <c r="G136" s="12"/>
      <c r="H136" s="13">
        <v>15524172.970000001</v>
      </c>
      <c r="I136" s="13">
        <v>4973.46</v>
      </c>
      <c r="J136" s="13">
        <v>759500.91</v>
      </c>
      <c r="K136" s="13">
        <v>16278700.42</v>
      </c>
      <c r="L136" s="14"/>
    </row>
    <row r="137" spans="1:12" x14ac:dyDescent="0.3">
      <c r="A137" s="10" t="s">
        <v>571</v>
      </c>
      <c r="B137" s="16" t="s">
        <v>351</v>
      </c>
      <c r="C137" s="17"/>
      <c r="D137" s="11" t="s">
        <v>572</v>
      </c>
      <c r="E137" s="12"/>
      <c r="F137" s="12"/>
      <c r="G137" s="12"/>
      <c r="H137" s="13">
        <v>15524172.970000001</v>
      </c>
      <c r="I137" s="13">
        <v>4973.46</v>
      </c>
      <c r="J137" s="13">
        <v>759500.91</v>
      </c>
      <c r="K137" s="13">
        <v>16278700.42</v>
      </c>
      <c r="L137" s="14"/>
    </row>
    <row r="138" spans="1:12" x14ac:dyDescent="0.3">
      <c r="A138" s="10" t="s">
        <v>573</v>
      </c>
      <c r="B138" s="16" t="s">
        <v>351</v>
      </c>
      <c r="C138" s="17"/>
      <c r="D138" s="17"/>
      <c r="E138" s="11" t="s">
        <v>574</v>
      </c>
      <c r="F138" s="12"/>
      <c r="G138" s="12"/>
      <c r="H138" s="13">
        <v>14825521.550000001</v>
      </c>
      <c r="I138" s="13">
        <v>0</v>
      </c>
      <c r="J138" s="13">
        <v>752635.62</v>
      </c>
      <c r="K138" s="13">
        <v>15578157.17</v>
      </c>
      <c r="L138" s="14"/>
    </row>
    <row r="139" spans="1:12" x14ac:dyDescent="0.3">
      <c r="A139" s="10" t="s">
        <v>575</v>
      </c>
      <c r="B139" s="16" t="s">
        <v>351</v>
      </c>
      <c r="C139" s="17"/>
      <c r="D139" s="17"/>
      <c r="E139" s="17"/>
      <c r="F139" s="11" t="s">
        <v>574</v>
      </c>
      <c r="G139" s="12"/>
      <c r="H139" s="13">
        <v>14825521.550000001</v>
      </c>
      <c r="I139" s="13">
        <v>0</v>
      </c>
      <c r="J139" s="13">
        <v>752635.62</v>
      </c>
      <c r="K139" s="13">
        <v>15578157.17</v>
      </c>
      <c r="L139" s="14"/>
    </row>
    <row r="140" spans="1:12" x14ac:dyDescent="0.3">
      <c r="A140" s="18" t="s">
        <v>578</v>
      </c>
      <c r="B140" s="16" t="s">
        <v>351</v>
      </c>
      <c r="C140" s="17"/>
      <c r="D140" s="17"/>
      <c r="E140" s="17"/>
      <c r="F140" s="17"/>
      <c r="G140" s="19" t="s">
        <v>579</v>
      </c>
      <c r="H140" s="20">
        <v>14825521.550000001</v>
      </c>
      <c r="I140" s="20">
        <v>0</v>
      </c>
      <c r="J140" s="20">
        <v>752635.62</v>
      </c>
      <c r="K140" s="20">
        <v>15578157.17</v>
      </c>
      <c r="L140" s="21"/>
    </row>
    <row r="141" spans="1:12" x14ac:dyDescent="0.3">
      <c r="A141" s="22" t="s">
        <v>351</v>
      </c>
      <c r="B141" s="16" t="s">
        <v>351</v>
      </c>
      <c r="C141" s="17"/>
      <c r="D141" s="17"/>
      <c r="E141" s="17"/>
      <c r="F141" s="17"/>
      <c r="G141" s="23" t="s">
        <v>351</v>
      </c>
      <c r="H141" s="24"/>
      <c r="I141" s="24"/>
      <c r="J141" s="24"/>
      <c r="K141" s="24"/>
      <c r="L141" s="25"/>
    </row>
    <row r="142" spans="1:12" x14ac:dyDescent="0.3">
      <c r="A142" s="10" t="s">
        <v>580</v>
      </c>
      <c r="B142" s="16" t="s">
        <v>351</v>
      </c>
      <c r="C142" s="17"/>
      <c r="D142" s="17"/>
      <c r="E142" s="11" t="s">
        <v>581</v>
      </c>
      <c r="F142" s="12"/>
      <c r="G142" s="12"/>
      <c r="H142" s="13">
        <v>166005.9</v>
      </c>
      <c r="I142" s="13">
        <v>4973.46</v>
      </c>
      <c r="J142" s="13">
        <v>0</v>
      </c>
      <c r="K142" s="13">
        <v>161032.44</v>
      </c>
      <c r="L142" s="14"/>
    </row>
    <row r="143" spans="1:12" x14ac:dyDescent="0.3">
      <c r="A143" s="10" t="s">
        <v>582</v>
      </c>
      <c r="B143" s="16" t="s">
        <v>351</v>
      </c>
      <c r="C143" s="17"/>
      <c r="D143" s="17"/>
      <c r="E143" s="17"/>
      <c r="F143" s="11" t="s">
        <v>581</v>
      </c>
      <c r="G143" s="12"/>
      <c r="H143" s="13">
        <v>166005.9</v>
      </c>
      <c r="I143" s="13">
        <v>4973.46</v>
      </c>
      <c r="J143" s="13">
        <v>0</v>
      </c>
      <c r="K143" s="13">
        <v>161032.44</v>
      </c>
      <c r="L143" s="14"/>
    </row>
    <row r="144" spans="1:12" x14ac:dyDescent="0.3">
      <c r="A144" s="18" t="s">
        <v>583</v>
      </c>
      <c r="B144" s="16" t="s">
        <v>351</v>
      </c>
      <c r="C144" s="17"/>
      <c r="D144" s="17"/>
      <c r="E144" s="17"/>
      <c r="F144" s="17"/>
      <c r="G144" s="19" t="s">
        <v>584</v>
      </c>
      <c r="H144" s="20">
        <v>166005.9</v>
      </c>
      <c r="I144" s="20">
        <v>4973.46</v>
      </c>
      <c r="J144" s="20">
        <v>0</v>
      </c>
      <c r="K144" s="20">
        <v>161032.44</v>
      </c>
      <c r="L144" s="21"/>
    </row>
    <row r="145" spans="1:12" x14ac:dyDescent="0.3">
      <c r="A145" s="22" t="s">
        <v>351</v>
      </c>
      <c r="B145" s="16" t="s">
        <v>351</v>
      </c>
      <c r="C145" s="17"/>
      <c r="D145" s="17"/>
      <c r="E145" s="17"/>
      <c r="F145" s="17"/>
      <c r="G145" s="23" t="s">
        <v>351</v>
      </c>
      <c r="H145" s="24"/>
      <c r="I145" s="24"/>
      <c r="J145" s="24"/>
      <c r="K145" s="24"/>
      <c r="L145" s="25"/>
    </row>
    <row r="146" spans="1:12" x14ac:dyDescent="0.3">
      <c r="A146" s="10" t="s">
        <v>585</v>
      </c>
      <c r="B146" s="16" t="s">
        <v>351</v>
      </c>
      <c r="C146" s="17"/>
      <c r="D146" s="17"/>
      <c r="E146" s="11" t="s">
        <v>586</v>
      </c>
      <c r="F146" s="12"/>
      <c r="G146" s="12"/>
      <c r="H146" s="13">
        <v>532645.52</v>
      </c>
      <c r="I146" s="13">
        <v>0</v>
      </c>
      <c r="J146" s="13">
        <v>6865.29</v>
      </c>
      <c r="K146" s="13">
        <v>539510.81000000006</v>
      </c>
      <c r="L146" s="14"/>
    </row>
    <row r="147" spans="1:12" x14ac:dyDescent="0.3">
      <c r="A147" s="10" t="s">
        <v>587</v>
      </c>
      <c r="B147" s="16" t="s">
        <v>351</v>
      </c>
      <c r="C147" s="17"/>
      <c r="D147" s="17"/>
      <c r="E147" s="17"/>
      <c r="F147" s="11" t="s">
        <v>586</v>
      </c>
      <c r="G147" s="12"/>
      <c r="H147" s="13">
        <v>532645.52</v>
      </c>
      <c r="I147" s="13">
        <v>0</v>
      </c>
      <c r="J147" s="13">
        <v>6865.29</v>
      </c>
      <c r="K147" s="13">
        <v>539510.81000000006</v>
      </c>
      <c r="L147" s="14"/>
    </row>
    <row r="148" spans="1:12" x14ac:dyDescent="0.3">
      <c r="A148" s="18" t="s">
        <v>588</v>
      </c>
      <c r="B148" s="16" t="s">
        <v>351</v>
      </c>
      <c r="C148" s="17"/>
      <c r="D148" s="17"/>
      <c r="E148" s="17"/>
      <c r="F148" s="17"/>
      <c r="G148" s="19" t="s">
        <v>589</v>
      </c>
      <c r="H148" s="20">
        <v>141154.97</v>
      </c>
      <c r="I148" s="20">
        <v>0</v>
      </c>
      <c r="J148" s="20">
        <v>705.76</v>
      </c>
      <c r="K148" s="20">
        <v>141860.73000000001</v>
      </c>
      <c r="L148" s="21"/>
    </row>
    <row r="149" spans="1:12" x14ac:dyDescent="0.3">
      <c r="A149" s="18" t="s">
        <v>590</v>
      </c>
      <c r="B149" s="16" t="s">
        <v>351</v>
      </c>
      <c r="C149" s="17"/>
      <c r="D149" s="17"/>
      <c r="E149" s="17"/>
      <c r="F149" s="17"/>
      <c r="G149" s="19" t="s">
        <v>591</v>
      </c>
      <c r="H149" s="20">
        <v>391490.55</v>
      </c>
      <c r="I149" s="20">
        <v>0</v>
      </c>
      <c r="J149" s="20">
        <v>6159.53</v>
      </c>
      <c r="K149" s="20">
        <v>397650.08</v>
      </c>
      <c r="L149" s="21"/>
    </row>
    <row r="150" spans="1:12" x14ac:dyDescent="0.3">
      <c r="A150" s="10" t="s">
        <v>351</v>
      </c>
      <c r="B150" s="16" t="s">
        <v>351</v>
      </c>
      <c r="C150" s="17"/>
      <c r="D150" s="11" t="s">
        <v>351</v>
      </c>
      <c r="E150" s="12"/>
      <c r="F150" s="12"/>
      <c r="G150" s="12"/>
      <c r="H150" s="9"/>
      <c r="I150" s="9"/>
      <c r="J150" s="9"/>
      <c r="K150" s="9"/>
      <c r="L150" s="12"/>
    </row>
    <row r="151" spans="1:12" x14ac:dyDescent="0.3">
      <c r="A151" s="10" t="s">
        <v>592</v>
      </c>
      <c r="B151" s="15" t="s">
        <v>351</v>
      </c>
      <c r="C151" s="11" t="s">
        <v>593</v>
      </c>
      <c r="D151" s="12"/>
      <c r="E151" s="12"/>
      <c r="F151" s="12"/>
      <c r="G151" s="12"/>
      <c r="H151" s="13">
        <v>-1988337</v>
      </c>
      <c r="I151" s="13">
        <v>0</v>
      </c>
      <c r="J151" s="13">
        <v>0</v>
      </c>
      <c r="K151" s="13">
        <v>-1988337</v>
      </c>
      <c r="L151" s="14"/>
    </row>
    <row r="152" spans="1:12" x14ac:dyDescent="0.3">
      <c r="A152" s="10" t="s">
        <v>594</v>
      </c>
      <c r="B152" s="16" t="s">
        <v>351</v>
      </c>
      <c r="C152" s="17"/>
      <c r="D152" s="11" t="s">
        <v>595</v>
      </c>
      <c r="E152" s="12"/>
      <c r="F152" s="12"/>
      <c r="G152" s="12"/>
      <c r="H152" s="13">
        <v>-1988337</v>
      </c>
      <c r="I152" s="13">
        <v>0</v>
      </c>
      <c r="J152" s="13">
        <v>0</v>
      </c>
      <c r="K152" s="13">
        <v>-1988337</v>
      </c>
      <c r="L152" s="14"/>
    </row>
    <row r="153" spans="1:12" x14ac:dyDescent="0.3">
      <c r="A153" s="10" t="s">
        <v>596</v>
      </c>
      <c r="B153" s="16" t="s">
        <v>351</v>
      </c>
      <c r="C153" s="17"/>
      <c r="D153" s="17"/>
      <c r="E153" s="11" t="s">
        <v>597</v>
      </c>
      <c r="F153" s="12"/>
      <c r="G153" s="12"/>
      <c r="H153" s="13">
        <v>-1988337</v>
      </c>
      <c r="I153" s="13">
        <v>0</v>
      </c>
      <c r="J153" s="13">
        <v>0</v>
      </c>
      <c r="K153" s="13">
        <v>-1988337</v>
      </c>
      <c r="L153" s="14"/>
    </row>
    <row r="154" spans="1:12" x14ac:dyDescent="0.3">
      <c r="A154" s="10" t="s">
        <v>598</v>
      </c>
      <c r="B154" s="16" t="s">
        <v>351</v>
      </c>
      <c r="C154" s="17"/>
      <c r="D154" s="17"/>
      <c r="E154" s="17"/>
      <c r="F154" s="11" t="s">
        <v>597</v>
      </c>
      <c r="G154" s="12"/>
      <c r="H154" s="13">
        <v>-1988337</v>
      </c>
      <c r="I154" s="13">
        <v>0</v>
      </c>
      <c r="J154" s="13">
        <v>0</v>
      </c>
      <c r="K154" s="13">
        <v>-1988337</v>
      </c>
      <c r="L154" s="14"/>
    </row>
    <row r="155" spans="1:12" x14ac:dyDescent="0.3">
      <c r="A155" s="18" t="s">
        <v>599</v>
      </c>
      <c r="B155" s="16" t="s">
        <v>351</v>
      </c>
      <c r="C155" s="17"/>
      <c r="D155" s="17"/>
      <c r="E155" s="17"/>
      <c r="F155" s="17"/>
      <c r="G155" s="19" t="s">
        <v>600</v>
      </c>
      <c r="H155" s="20">
        <v>-1988337</v>
      </c>
      <c r="I155" s="20">
        <v>0</v>
      </c>
      <c r="J155" s="20">
        <v>0</v>
      </c>
      <c r="K155" s="20">
        <v>-1988337</v>
      </c>
      <c r="L155" s="21"/>
    </row>
    <row r="156" spans="1:12" x14ac:dyDescent="0.3">
      <c r="A156" s="22" t="s">
        <v>351</v>
      </c>
      <c r="B156" s="16" t="s">
        <v>351</v>
      </c>
      <c r="C156" s="17"/>
      <c r="D156" s="17"/>
      <c r="E156" s="17"/>
      <c r="F156" s="17"/>
      <c r="G156" s="23" t="s">
        <v>351</v>
      </c>
      <c r="H156" s="24"/>
      <c r="I156" s="24"/>
      <c r="J156" s="24"/>
      <c r="K156" s="24"/>
      <c r="L156" s="25"/>
    </row>
    <row r="157" spans="1:12" x14ac:dyDescent="0.3">
      <c r="A157" s="10" t="s">
        <v>56</v>
      </c>
      <c r="B157" s="11" t="s">
        <v>601</v>
      </c>
      <c r="C157" s="12"/>
      <c r="D157" s="12"/>
      <c r="E157" s="12"/>
      <c r="F157" s="12"/>
      <c r="G157" s="12"/>
      <c r="H157" s="13">
        <v>4815582.8099999996</v>
      </c>
      <c r="I157" s="13">
        <v>7978470.1299999999</v>
      </c>
      <c r="J157" s="13">
        <v>2913738.72</v>
      </c>
      <c r="K157" s="13">
        <v>9880314.2200000007</v>
      </c>
      <c r="L157" s="13">
        <f>I157-J157</f>
        <v>5064731.41</v>
      </c>
    </row>
    <row r="158" spans="1:12" x14ac:dyDescent="0.3">
      <c r="A158" s="10" t="s">
        <v>602</v>
      </c>
      <c r="B158" s="15" t="s">
        <v>351</v>
      </c>
      <c r="C158" s="11" t="s">
        <v>603</v>
      </c>
      <c r="D158" s="12"/>
      <c r="E158" s="12"/>
      <c r="F158" s="12"/>
      <c r="G158" s="12"/>
      <c r="H158" s="13">
        <v>3425220.67</v>
      </c>
      <c r="I158" s="13">
        <v>6618038.4100000001</v>
      </c>
      <c r="J158" s="13">
        <v>2913659.23</v>
      </c>
      <c r="K158" s="13">
        <v>7129599.8499999996</v>
      </c>
      <c r="L158" s="13"/>
    </row>
    <row r="159" spans="1:12" x14ac:dyDescent="0.3">
      <c r="A159" s="10" t="s">
        <v>604</v>
      </c>
      <c r="B159" s="16" t="s">
        <v>351</v>
      </c>
      <c r="C159" s="17"/>
      <c r="D159" s="11" t="s">
        <v>605</v>
      </c>
      <c r="E159" s="12"/>
      <c r="F159" s="12"/>
      <c r="G159" s="12"/>
      <c r="H159" s="13">
        <v>2866778.57</v>
      </c>
      <c r="I159" s="13">
        <v>6030274.1799999997</v>
      </c>
      <c r="J159" s="13">
        <v>2913659.16</v>
      </c>
      <c r="K159" s="13">
        <v>5983393.5899999999</v>
      </c>
      <c r="L159" s="13"/>
    </row>
    <row r="160" spans="1:12" x14ac:dyDescent="0.3">
      <c r="A160" s="10" t="s">
        <v>606</v>
      </c>
      <c r="B160" s="16" t="s">
        <v>351</v>
      </c>
      <c r="C160" s="17"/>
      <c r="D160" s="17"/>
      <c r="E160" s="11" t="s">
        <v>607</v>
      </c>
      <c r="F160" s="12"/>
      <c r="G160" s="12"/>
      <c r="H160" s="13">
        <v>91656.36</v>
      </c>
      <c r="I160" s="13">
        <v>152381.59</v>
      </c>
      <c r="J160" s="13">
        <v>50272.76</v>
      </c>
      <c r="K160" s="13">
        <v>193765.19</v>
      </c>
      <c r="L160" s="13"/>
    </row>
    <row r="161" spans="1:12" x14ac:dyDescent="0.3">
      <c r="A161" s="10" t="s">
        <v>608</v>
      </c>
      <c r="B161" s="16" t="s">
        <v>351</v>
      </c>
      <c r="C161" s="17"/>
      <c r="D161" s="17"/>
      <c r="E161" s="17"/>
      <c r="F161" s="11" t="s">
        <v>609</v>
      </c>
      <c r="G161" s="12"/>
      <c r="H161" s="13">
        <v>48661.29</v>
      </c>
      <c r="I161" s="13">
        <v>86421.45</v>
      </c>
      <c r="J161" s="13">
        <v>35254.1</v>
      </c>
      <c r="K161" s="13">
        <v>99828.64</v>
      </c>
      <c r="L161" s="13">
        <f>I161-J161</f>
        <v>51167.35</v>
      </c>
    </row>
    <row r="162" spans="1:12" x14ac:dyDescent="0.3">
      <c r="A162" s="18" t="s">
        <v>610</v>
      </c>
      <c r="B162" s="16" t="s">
        <v>351</v>
      </c>
      <c r="C162" s="17"/>
      <c r="D162" s="17"/>
      <c r="E162" s="17"/>
      <c r="F162" s="17"/>
      <c r="G162" s="19" t="s">
        <v>611</v>
      </c>
      <c r="H162" s="20">
        <v>26716.799999999999</v>
      </c>
      <c r="I162" s="20">
        <v>26716.799999999999</v>
      </c>
      <c r="J162" s="20">
        <v>0</v>
      </c>
      <c r="K162" s="20">
        <v>53433.599999999999</v>
      </c>
      <c r="L162" s="20"/>
    </row>
    <row r="163" spans="1:12" x14ac:dyDescent="0.3">
      <c r="A163" s="18" t="s">
        <v>612</v>
      </c>
      <c r="B163" s="16" t="s">
        <v>351</v>
      </c>
      <c r="C163" s="17"/>
      <c r="D163" s="17"/>
      <c r="E163" s="17"/>
      <c r="F163" s="17"/>
      <c r="G163" s="19" t="s">
        <v>613</v>
      </c>
      <c r="H163" s="20">
        <v>6553.62</v>
      </c>
      <c r="I163" s="20">
        <v>36233.94</v>
      </c>
      <c r="J163" s="20">
        <v>32207.95</v>
      </c>
      <c r="K163" s="20">
        <v>10579.61</v>
      </c>
      <c r="L163" s="20"/>
    </row>
    <row r="164" spans="1:12" x14ac:dyDescent="0.3">
      <c r="A164" s="18" t="s">
        <v>614</v>
      </c>
      <c r="B164" s="16" t="s">
        <v>351</v>
      </c>
      <c r="C164" s="17"/>
      <c r="D164" s="17"/>
      <c r="E164" s="17"/>
      <c r="F164" s="17"/>
      <c r="G164" s="19" t="s">
        <v>615</v>
      </c>
      <c r="H164" s="20">
        <v>3019.49</v>
      </c>
      <c r="I164" s="20">
        <v>6038.99</v>
      </c>
      <c r="J164" s="20">
        <v>3019.49</v>
      </c>
      <c r="K164" s="20">
        <v>6038.99</v>
      </c>
      <c r="L164" s="20"/>
    </row>
    <row r="165" spans="1:12" x14ac:dyDescent="0.3">
      <c r="A165" s="18" t="s">
        <v>616</v>
      </c>
      <c r="B165" s="16" t="s">
        <v>351</v>
      </c>
      <c r="C165" s="17"/>
      <c r="D165" s="17"/>
      <c r="E165" s="17"/>
      <c r="F165" s="17"/>
      <c r="G165" s="19" t="s">
        <v>617</v>
      </c>
      <c r="H165" s="20">
        <v>7112.59</v>
      </c>
      <c r="I165" s="20">
        <v>7112.59</v>
      </c>
      <c r="J165" s="20">
        <v>0</v>
      </c>
      <c r="K165" s="20">
        <v>14225.18</v>
      </c>
      <c r="L165" s="20"/>
    </row>
    <row r="166" spans="1:12" x14ac:dyDescent="0.3">
      <c r="A166" s="18" t="s">
        <v>618</v>
      </c>
      <c r="B166" s="16" t="s">
        <v>351</v>
      </c>
      <c r="C166" s="17"/>
      <c r="D166" s="17"/>
      <c r="E166" s="17"/>
      <c r="F166" s="17"/>
      <c r="G166" s="19" t="s">
        <v>619</v>
      </c>
      <c r="H166" s="20">
        <v>2137.34</v>
      </c>
      <c r="I166" s="20">
        <v>2137.34</v>
      </c>
      <c r="J166" s="20">
        <v>0</v>
      </c>
      <c r="K166" s="20">
        <v>4274.68</v>
      </c>
      <c r="L166" s="20"/>
    </row>
    <row r="167" spans="1:12" x14ac:dyDescent="0.3">
      <c r="A167" s="18" t="s">
        <v>620</v>
      </c>
      <c r="B167" s="16" t="s">
        <v>351</v>
      </c>
      <c r="C167" s="17"/>
      <c r="D167" s="17"/>
      <c r="E167" s="17"/>
      <c r="F167" s="17"/>
      <c r="G167" s="19" t="s">
        <v>621</v>
      </c>
      <c r="H167" s="20">
        <v>267.17</v>
      </c>
      <c r="I167" s="20">
        <v>267.17</v>
      </c>
      <c r="J167" s="20">
        <v>0</v>
      </c>
      <c r="K167" s="20">
        <v>534.34</v>
      </c>
      <c r="L167" s="20"/>
    </row>
    <row r="168" spans="1:12" x14ac:dyDescent="0.3">
      <c r="A168" s="18" t="s">
        <v>622</v>
      </c>
      <c r="B168" s="16" t="s">
        <v>351</v>
      </c>
      <c r="C168" s="17"/>
      <c r="D168" s="17"/>
      <c r="E168" s="17"/>
      <c r="F168" s="17"/>
      <c r="G168" s="19" t="s">
        <v>623</v>
      </c>
      <c r="H168" s="20">
        <v>2140.3200000000002</v>
      </c>
      <c r="I168" s="20">
        <v>7200.66</v>
      </c>
      <c r="J168" s="20">
        <v>26.66</v>
      </c>
      <c r="K168" s="20">
        <v>9314.32</v>
      </c>
      <c r="L168" s="20"/>
    </row>
    <row r="169" spans="1:12" x14ac:dyDescent="0.3">
      <c r="A169" s="18" t="s">
        <v>624</v>
      </c>
      <c r="B169" s="16" t="s">
        <v>351</v>
      </c>
      <c r="C169" s="17"/>
      <c r="D169" s="17"/>
      <c r="E169" s="17"/>
      <c r="F169" s="17"/>
      <c r="G169" s="19" t="s">
        <v>625</v>
      </c>
      <c r="H169" s="20">
        <v>7.51</v>
      </c>
      <c r="I169" s="20">
        <v>7.51</v>
      </c>
      <c r="J169" s="20">
        <v>0</v>
      </c>
      <c r="K169" s="20">
        <v>15.02</v>
      </c>
      <c r="L169" s="20"/>
    </row>
    <row r="170" spans="1:12" x14ac:dyDescent="0.3">
      <c r="A170" s="18" t="s">
        <v>626</v>
      </c>
      <c r="B170" s="16" t="s">
        <v>351</v>
      </c>
      <c r="C170" s="17"/>
      <c r="D170" s="17"/>
      <c r="E170" s="17"/>
      <c r="F170" s="17"/>
      <c r="G170" s="19" t="s">
        <v>627</v>
      </c>
      <c r="H170" s="20">
        <v>706.45</v>
      </c>
      <c r="I170" s="20">
        <v>706.45</v>
      </c>
      <c r="J170" s="20">
        <v>0</v>
      </c>
      <c r="K170" s="20">
        <v>1412.9</v>
      </c>
      <c r="L170" s="20"/>
    </row>
    <row r="171" spans="1:12" x14ac:dyDescent="0.3">
      <c r="A171" s="22" t="s">
        <v>351</v>
      </c>
      <c r="B171" s="16" t="s">
        <v>351</v>
      </c>
      <c r="C171" s="17"/>
      <c r="D171" s="17"/>
      <c r="E171" s="17"/>
      <c r="F171" s="17"/>
      <c r="G171" s="23" t="s">
        <v>351</v>
      </c>
      <c r="H171" s="24"/>
      <c r="I171" s="24"/>
      <c r="J171" s="24"/>
      <c r="K171" s="24"/>
      <c r="L171" s="24"/>
    </row>
    <row r="172" spans="1:12" x14ac:dyDescent="0.3">
      <c r="A172" s="10" t="s">
        <v>630</v>
      </c>
      <c r="B172" s="16" t="s">
        <v>351</v>
      </c>
      <c r="C172" s="17"/>
      <c r="D172" s="17"/>
      <c r="E172" s="17"/>
      <c r="F172" s="11" t="s">
        <v>631</v>
      </c>
      <c r="G172" s="12"/>
      <c r="H172" s="13">
        <v>42995.07</v>
      </c>
      <c r="I172" s="13">
        <v>65960.14</v>
      </c>
      <c r="J172" s="13">
        <v>15018.66</v>
      </c>
      <c r="K172" s="13">
        <v>93936.55</v>
      </c>
      <c r="L172" s="13">
        <f>I172-J172</f>
        <v>50941.479999999996</v>
      </c>
    </row>
    <row r="173" spans="1:12" x14ac:dyDescent="0.3">
      <c r="A173" s="18" t="s">
        <v>632</v>
      </c>
      <c r="B173" s="16" t="s">
        <v>351</v>
      </c>
      <c r="C173" s="17"/>
      <c r="D173" s="17"/>
      <c r="E173" s="17"/>
      <c r="F173" s="17"/>
      <c r="G173" s="19" t="s">
        <v>611</v>
      </c>
      <c r="H173" s="20">
        <v>28160</v>
      </c>
      <c r="I173" s="20">
        <v>28160</v>
      </c>
      <c r="J173" s="20">
        <v>0</v>
      </c>
      <c r="K173" s="20">
        <v>56320</v>
      </c>
      <c r="L173" s="20"/>
    </row>
    <row r="174" spans="1:12" x14ac:dyDescent="0.3">
      <c r="A174" s="18" t="s">
        <v>633</v>
      </c>
      <c r="B174" s="16" t="s">
        <v>351</v>
      </c>
      <c r="C174" s="17"/>
      <c r="D174" s="17"/>
      <c r="E174" s="17"/>
      <c r="F174" s="17"/>
      <c r="G174" s="19" t="s">
        <v>613</v>
      </c>
      <c r="H174" s="20">
        <v>1092.26</v>
      </c>
      <c r="I174" s="20">
        <v>16019.91</v>
      </c>
      <c r="J174" s="20">
        <v>12014.93</v>
      </c>
      <c r="K174" s="20">
        <v>5097.24</v>
      </c>
      <c r="L174" s="20"/>
    </row>
    <row r="175" spans="1:12" x14ac:dyDescent="0.3">
      <c r="A175" s="18" t="s">
        <v>634</v>
      </c>
      <c r="B175" s="16" t="s">
        <v>351</v>
      </c>
      <c r="C175" s="17"/>
      <c r="D175" s="17"/>
      <c r="E175" s="17"/>
      <c r="F175" s="17"/>
      <c r="G175" s="19" t="s">
        <v>615</v>
      </c>
      <c r="H175" s="20">
        <v>3003.73</v>
      </c>
      <c r="I175" s="20">
        <v>6007.47</v>
      </c>
      <c r="J175" s="20">
        <v>3003.73</v>
      </c>
      <c r="K175" s="20">
        <v>6007.47</v>
      </c>
      <c r="L175" s="20"/>
    </row>
    <row r="176" spans="1:12" x14ac:dyDescent="0.3">
      <c r="A176" s="18" t="s">
        <v>635</v>
      </c>
      <c r="B176" s="16" t="s">
        <v>351</v>
      </c>
      <c r="C176" s="17"/>
      <c r="D176" s="17"/>
      <c r="E176" s="17"/>
      <c r="F176" s="17"/>
      <c r="G176" s="19" t="s">
        <v>617</v>
      </c>
      <c r="H176" s="20">
        <v>5632</v>
      </c>
      <c r="I176" s="20">
        <v>5632</v>
      </c>
      <c r="J176" s="20">
        <v>0</v>
      </c>
      <c r="K176" s="20">
        <v>11264</v>
      </c>
      <c r="L176" s="20"/>
    </row>
    <row r="177" spans="1:12" x14ac:dyDescent="0.3">
      <c r="A177" s="18" t="s">
        <v>636</v>
      </c>
      <c r="B177" s="16" t="s">
        <v>351</v>
      </c>
      <c r="C177" s="17"/>
      <c r="D177" s="17"/>
      <c r="E177" s="17"/>
      <c r="F177" s="17"/>
      <c r="G177" s="19" t="s">
        <v>619</v>
      </c>
      <c r="H177" s="20">
        <v>2252.8000000000002</v>
      </c>
      <c r="I177" s="20">
        <v>2252.8000000000002</v>
      </c>
      <c r="J177" s="20">
        <v>0</v>
      </c>
      <c r="K177" s="20">
        <v>4505.6000000000004</v>
      </c>
      <c r="L177" s="20"/>
    </row>
    <row r="178" spans="1:12" x14ac:dyDescent="0.3">
      <c r="A178" s="18" t="s">
        <v>637</v>
      </c>
      <c r="B178" s="16" t="s">
        <v>351</v>
      </c>
      <c r="C178" s="17"/>
      <c r="D178" s="17"/>
      <c r="E178" s="17"/>
      <c r="F178" s="17"/>
      <c r="G178" s="19" t="s">
        <v>623</v>
      </c>
      <c r="H178" s="20">
        <v>2140.3200000000002</v>
      </c>
      <c r="I178" s="20">
        <v>7174</v>
      </c>
      <c r="J178" s="20">
        <v>0</v>
      </c>
      <c r="K178" s="20">
        <v>9314.32</v>
      </c>
      <c r="L178" s="20"/>
    </row>
    <row r="179" spans="1:12" x14ac:dyDescent="0.3">
      <c r="A179" s="18" t="s">
        <v>638</v>
      </c>
      <c r="B179" s="16" t="s">
        <v>351</v>
      </c>
      <c r="C179" s="17"/>
      <c r="D179" s="17"/>
      <c r="E179" s="17"/>
      <c r="F179" s="17"/>
      <c r="G179" s="19" t="s">
        <v>625</v>
      </c>
      <c r="H179" s="20">
        <v>7.51</v>
      </c>
      <c r="I179" s="20">
        <v>7.51</v>
      </c>
      <c r="J179" s="20">
        <v>0</v>
      </c>
      <c r="K179" s="20">
        <v>15.02</v>
      </c>
      <c r="L179" s="20"/>
    </row>
    <row r="180" spans="1:12" x14ac:dyDescent="0.3">
      <c r="A180" s="18" t="s">
        <v>639</v>
      </c>
      <c r="B180" s="16" t="s">
        <v>351</v>
      </c>
      <c r="C180" s="17"/>
      <c r="D180" s="17"/>
      <c r="E180" s="17"/>
      <c r="F180" s="17"/>
      <c r="G180" s="19" t="s">
        <v>627</v>
      </c>
      <c r="H180" s="20">
        <v>706.45</v>
      </c>
      <c r="I180" s="20">
        <v>706.45</v>
      </c>
      <c r="J180" s="20">
        <v>0</v>
      </c>
      <c r="K180" s="20">
        <v>1412.9</v>
      </c>
      <c r="L180" s="20"/>
    </row>
    <row r="181" spans="1:12" x14ac:dyDescent="0.3">
      <c r="A181" s="22" t="s">
        <v>351</v>
      </c>
      <c r="B181" s="16" t="s">
        <v>351</v>
      </c>
      <c r="C181" s="17"/>
      <c r="D181" s="17"/>
      <c r="E181" s="17"/>
      <c r="F181" s="17"/>
      <c r="G181" s="23" t="s">
        <v>351</v>
      </c>
      <c r="H181" s="24"/>
      <c r="I181" s="24"/>
      <c r="J181" s="24"/>
      <c r="K181" s="24"/>
      <c r="L181" s="24"/>
    </row>
    <row r="182" spans="1:12" x14ac:dyDescent="0.3">
      <c r="A182" s="10" t="s">
        <v>641</v>
      </c>
      <c r="B182" s="16" t="s">
        <v>351</v>
      </c>
      <c r="C182" s="17"/>
      <c r="D182" s="17"/>
      <c r="E182" s="11" t="s">
        <v>642</v>
      </c>
      <c r="F182" s="12"/>
      <c r="G182" s="12"/>
      <c r="H182" s="13">
        <v>2727912.32</v>
      </c>
      <c r="I182" s="13">
        <v>5790964.4199999999</v>
      </c>
      <c r="J182" s="13">
        <v>2825148.49</v>
      </c>
      <c r="K182" s="13">
        <v>5693728.25</v>
      </c>
      <c r="L182" s="13"/>
    </row>
    <row r="183" spans="1:12" x14ac:dyDescent="0.3">
      <c r="A183" s="10" t="s">
        <v>643</v>
      </c>
      <c r="B183" s="16" t="s">
        <v>351</v>
      </c>
      <c r="C183" s="17"/>
      <c r="D183" s="17"/>
      <c r="E183" s="17"/>
      <c r="F183" s="11" t="s">
        <v>609</v>
      </c>
      <c r="G183" s="12"/>
      <c r="H183" s="13">
        <v>445400.31</v>
      </c>
      <c r="I183" s="13">
        <v>978666.96</v>
      </c>
      <c r="J183" s="13">
        <v>514495.74</v>
      </c>
      <c r="K183" s="13">
        <v>909571.53</v>
      </c>
      <c r="L183" s="13">
        <f>I183-J183</f>
        <v>464171.22</v>
      </c>
    </row>
    <row r="184" spans="1:12" x14ac:dyDescent="0.3">
      <c r="A184" s="18" t="s">
        <v>644</v>
      </c>
      <c r="B184" s="16" t="s">
        <v>351</v>
      </c>
      <c r="C184" s="17"/>
      <c r="D184" s="17"/>
      <c r="E184" s="17"/>
      <c r="F184" s="17"/>
      <c r="G184" s="19" t="s">
        <v>611</v>
      </c>
      <c r="H184" s="20">
        <v>224351.84</v>
      </c>
      <c r="I184" s="20">
        <v>241425.01</v>
      </c>
      <c r="J184" s="20">
        <v>0</v>
      </c>
      <c r="K184" s="20">
        <v>465776.85</v>
      </c>
      <c r="L184" s="20"/>
    </row>
    <row r="185" spans="1:12" x14ac:dyDescent="0.3">
      <c r="A185" s="18" t="s">
        <v>645</v>
      </c>
      <c r="B185" s="16" t="s">
        <v>351</v>
      </c>
      <c r="C185" s="17"/>
      <c r="D185" s="17"/>
      <c r="E185" s="17"/>
      <c r="F185" s="17"/>
      <c r="G185" s="19" t="s">
        <v>613</v>
      </c>
      <c r="H185" s="20">
        <v>60544.24</v>
      </c>
      <c r="I185" s="20">
        <v>524327.18999999994</v>
      </c>
      <c r="J185" s="20">
        <v>475812.44</v>
      </c>
      <c r="K185" s="20">
        <v>109058.99</v>
      </c>
      <c r="L185" s="20"/>
    </row>
    <row r="186" spans="1:12" x14ac:dyDescent="0.3">
      <c r="A186" s="18" t="s">
        <v>646</v>
      </c>
      <c r="B186" s="16" t="s">
        <v>351</v>
      </c>
      <c r="C186" s="17"/>
      <c r="D186" s="17"/>
      <c r="E186" s="17"/>
      <c r="F186" s="17"/>
      <c r="G186" s="19" t="s">
        <v>615</v>
      </c>
      <c r="H186" s="20">
        <v>27459.26</v>
      </c>
      <c r="I186" s="20">
        <v>55825.51</v>
      </c>
      <c r="J186" s="20">
        <v>27202.58</v>
      </c>
      <c r="K186" s="20">
        <v>56082.19</v>
      </c>
      <c r="L186" s="20"/>
    </row>
    <row r="187" spans="1:12" x14ac:dyDescent="0.3">
      <c r="A187" s="18" t="s">
        <v>647</v>
      </c>
      <c r="B187" s="16" t="s">
        <v>351</v>
      </c>
      <c r="C187" s="17"/>
      <c r="D187" s="17"/>
      <c r="E187" s="17"/>
      <c r="F187" s="17"/>
      <c r="G187" s="19" t="s">
        <v>648</v>
      </c>
      <c r="H187" s="20">
        <v>-9428.9599999999991</v>
      </c>
      <c r="I187" s="20">
        <v>0</v>
      </c>
      <c r="J187" s="20">
        <v>0</v>
      </c>
      <c r="K187" s="20">
        <v>-9428.9599999999991</v>
      </c>
      <c r="L187" s="20"/>
    </row>
    <row r="188" spans="1:12" x14ac:dyDescent="0.3">
      <c r="A188" s="18" t="s">
        <v>649</v>
      </c>
      <c r="B188" s="16" t="s">
        <v>351</v>
      </c>
      <c r="C188" s="17"/>
      <c r="D188" s="17"/>
      <c r="E188" s="17"/>
      <c r="F188" s="17"/>
      <c r="G188" s="19" t="s">
        <v>617</v>
      </c>
      <c r="H188" s="20">
        <v>62925.84</v>
      </c>
      <c r="I188" s="20">
        <v>65620.72</v>
      </c>
      <c r="J188" s="20">
        <v>0</v>
      </c>
      <c r="K188" s="20">
        <v>128546.56</v>
      </c>
      <c r="L188" s="20"/>
    </row>
    <row r="189" spans="1:12" x14ac:dyDescent="0.3">
      <c r="A189" s="18" t="s">
        <v>650</v>
      </c>
      <c r="B189" s="16" t="s">
        <v>351</v>
      </c>
      <c r="C189" s="17"/>
      <c r="D189" s="17"/>
      <c r="E189" s="17"/>
      <c r="F189" s="17"/>
      <c r="G189" s="19" t="s">
        <v>619</v>
      </c>
      <c r="H189" s="20">
        <v>19233.98</v>
      </c>
      <c r="I189" s="20">
        <v>19917.240000000002</v>
      </c>
      <c r="J189" s="20">
        <v>0</v>
      </c>
      <c r="K189" s="20">
        <v>39151.22</v>
      </c>
      <c r="L189" s="20"/>
    </row>
    <row r="190" spans="1:12" x14ac:dyDescent="0.3">
      <c r="A190" s="18" t="s">
        <v>651</v>
      </c>
      <c r="B190" s="16" t="s">
        <v>351</v>
      </c>
      <c r="C190" s="17"/>
      <c r="D190" s="17"/>
      <c r="E190" s="17"/>
      <c r="F190" s="17"/>
      <c r="G190" s="19" t="s">
        <v>621</v>
      </c>
      <c r="H190" s="20">
        <v>2415.34</v>
      </c>
      <c r="I190" s="20">
        <v>2494.16</v>
      </c>
      <c r="J190" s="20">
        <v>0</v>
      </c>
      <c r="K190" s="20">
        <v>4909.5</v>
      </c>
      <c r="L190" s="20"/>
    </row>
    <row r="191" spans="1:12" x14ac:dyDescent="0.3">
      <c r="A191" s="18" t="s">
        <v>652</v>
      </c>
      <c r="B191" s="16" t="s">
        <v>351</v>
      </c>
      <c r="C191" s="17"/>
      <c r="D191" s="17"/>
      <c r="E191" s="17"/>
      <c r="F191" s="17"/>
      <c r="G191" s="19" t="s">
        <v>623</v>
      </c>
      <c r="H191" s="20">
        <v>15516.16</v>
      </c>
      <c r="I191" s="20">
        <v>21854.14</v>
      </c>
      <c r="J191" s="20">
        <v>7002.32</v>
      </c>
      <c r="K191" s="20">
        <v>30367.98</v>
      </c>
      <c r="L191" s="20"/>
    </row>
    <row r="192" spans="1:12" x14ac:dyDescent="0.3">
      <c r="A192" s="18" t="s">
        <v>653</v>
      </c>
      <c r="B192" s="16" t="s">
        <v>351</v>
      </c>
      <c r="C192" s="17"/>
      <c r="D192" s="17"/>
      <c r="E192" s="17"/>
      <c r="F192" s="17"/>
      <c r="G192" s="19" t="s">
        <v>625</v>
      </c>
      <c r="H192" s="20">
        <v>382.41</v>
      </c>
      <c r="I192" s="20">
        <v>428.07</v>
      </c>
      <c r="J192" s="20">
        <v>0</v>
      </c>
      <c r="K192" s="20">
        <v>810.48</v>
      </c>
      <c r="L192" s="20"/>
    </row>
    <row r="193" spans="1:12" x14ac:dyDescent="0.3">
      <c r="A193" s="18" t="s">
        <v>654</v>
      </c>
      <c r="B193" s="16" t="s">
        <v>351</v>
      </c>
      <c r="C193" s="17"/>
      <c r="D193" s="17"/>
      <c r="E193" s="17"/>
      <c r="F193" s="17"/>
      <c r="G193" s="19" t="s">
        <v>627</v>
      </c>
      <c r="H193" s="20">
        <v>34402.639999999999</v>
      </c>
      <c r="I193" s="20">
        <v>35688.94</v>
      </c>
      <c r="J193" s="20">
        <v>0</v>
      </c>
      <c r="K193" s="20">
        <v>70091.58</v>
      </c>
      <c r="L193" s="20"/>
    </row>
    <row r="194" spans="1:12" x14ac:dyDescent="0.3">
      <c r="A194" s="18" t="s">
        <v>655</v>
      </c>
      <c r="B194" s="16" t="s">
        <v>351</v>
      </c>
      <c r="C194" s="17"/>
      <c r="D194" s="17"/>
      <c r="E194" s="17"/>
      <c r="F194" s="17"/>
      <c r="G194" s="19" t="s">
        <v>656</v>
      </c>
      <c r="H194" s="20">
        <v>6950.94</v>
      </c>
      <c r="I194" s="20">
        <v>10696.67</v>
      </c>
      <c r="J194" s="20">
        <v>4478.3999999999996</v>
      </c>
      <c r="K194" s="20">
        <v>13169.21</v>
      </c>
      <c r="L194" s="20"/>
    </row>
    <row r="195" spans="1:12" x14ac:dyDescent="0.3">
      <c r="A195" s="18" t="s">
        <v>657</v>
      </c>
      <c r="B195" s="16" t="s">
        <v>351</v>
      </c>
      <c r="C195" s="17"/>
      <c r="D195" s="17"/>
      <c r="E195" s="17"/>
      <c r="F195" s="17"/>
      <c r="G195" s="19" t="s">
        <v>629</v>
      </c>
      <c r="H195" s="20">
        <v>646.62</v>
      </c>
      <c r="I195" s="20">
        <v>389.31</v>
      </c>
      <c r="J195" s="20">
        <v>0</v>
      </c>
      <c r="K195" s="20">
        <v>1035.93</v>
      </c>
      <c r="L195" s="20"/>
    </row>
    <row r="196" spans="1:12" x14ac:dyDescent="0.3">
      <c r="A196" s="22" t="s">
        <v>351</v>
      </c>
      <c r="B196" s="16" t="s">
        <v>351</v>
      </c>
      <c r="C196" s="17"/>
      <c r="D196" s="17"/>
      <c r="E196" s="17"/>
      <c r="F196" s="17"/>
      <c r="G196" s="23" t="s">
        <v>351</v>
      </c>
      <c r="H196" s="24"/>
      <c r="I196" s="24"/>
      <c r="J196" s="24"/>
      <c r="K196" s="24"/>
      <c r="L196" s="24"/>
    </row>
    <row r="197" spans="1:12" x14ac:dyDescent="0.3">
      <c r="A197" s="10" t="s">
        <v>658</v>
      </c>
      <c r="B197" s="16" t="s">
        <v>351</v>
      </c>
      <c r="C197" s="17"/>
      <c r="D197" s="17"/>
      <c r="E197" s="17"/>
      <c r="F197" s="11" t="s">
        <v>631</v>
      </c>
      <c r="G197" s="12"/>
      <c r="H197" s="13">
        <v>2282512.0099999998</v>
      </c>
      <c r="I197" s="13">
        <v>4812297.46</v>
      </c>
      <c r="J197" s="13">
        <v>2310652.75</v>
      </c>
      <c r="K197" s="13">
        <v>4784156.72</v>
      </c>
      <c r="L197" s="13">
        <f>I197-J197</f>
        <v>2501644.71</v>
      </c>
    </row>
    <row r="198" spans="1:12" x14ac:dyDescent="0.3">
      <c r="A198" s="18" t="s">
        <v>659</v>
      </c>
      <c r="B198" s="16" t="s">
        <v>351</v>
      </c>
      <c r="C198" s="17"/>
      <c r="D198" s="17"/>
      <c r="E198" s="17"/>
      <c r="F198" s="17"/>
      <c r="G198" s="19" t="s">
        <v>611</v>
      </c>
      <c r="H198" s="20">
        <v>878779.99</v>
      </c>
      <c r="I198" s="20">
        <v>1288359.78</v>
      </c>
      <c r="J198" s="20">
        <v>14041.24</v>
      </c>
      <c r="K198" s="20">
        <v>2153098.5299999998</v>
      </c>
      <c r="L198" s="20"/>
    </row>
    <row r="199" spans="1:12" x14ac:dyDescent="0.3">
      <c r="A199" s="18" t="s">
        <v>660</v>
      </c>
      <c r="B199" s="16" t="s">
        <v>351</v>
      </c>
      <c r="C199" s="17"/>
      <c r="D199" s="17"/>
      <c r="E199" s="17"/>
      <c r="F199" s="17"/>
      <c r="G199" s="19" t="s">
        <v>613</v>
      </c>
      <c r="H199" s="20">
        <v>399643.85</v>
      </c>
      <c r="I199" s="20">
        <v>2294763.5099999998</v>
      </c>
      <c r="J199" s="20">
        <v>2107193.36</v>
      </c>
      <c r="K199" s="20">
        <v>587214</v>
      </c>
      <c r="L199" s="20"/>
    </row>
    <row r="200" spans="1:12" x14ac:dyDescent="0.3">
      <c r="A200" s="18" t="s">
        <v>661</v>
      </c>
      <c r="B200" s="16" t="s">
        <v>351</v>
      </c>
      <c r="C200" s="17"/>
      <c r="D200" s="17"/>
      <c r="E200" s="17"/>
      <c r="F200" s="17"/>
      <c r="G200" s="19" t="s">
        <v>615</v>
      </c>
      <c r="H200" s="20">
        <v>111655.71</v>
      </c>
      <c r="I200" s="20">
        <v>258190.48</v>
      </c>
      <c r="J200" s="20">
        <v>109643.25</v>
      </c>
      <c r="K200" s="20">
        <v>260202.94</v>
      </c>
      <c r="L200" s="20"/>
    </row>
    <row r="201" spans="1:12" x14ac:dyDescent="0.3">
      <c r="A201" s="18" t="s">
        <v>662</v>
      </c>
      <c r="B201" s="16" t="s">
        <v>351</v>
      </c>
      <c r="C201" s="17"/>
      <c r="D201" s="17"/>
      <c r="E201" s="17"/>
      <c r="F201" s="17"/>
      <c r="G201" s="19" t="s">
        <v>648</v>
      </c>
      <c r="H201" s="20">
        <v>24276.27</v>
      </c>
      <c r="I201" s="20">
        <v>19781.64</v>
      </c>
      <c r="J201" s="20">
        <v>3687.85</v>
      </c>
      <c r="K201" s="20">
        <v>40370.06</v>
      </c>
      <c r="L201" s="20"/>
    </row>
    <row r="202" spans="1:12" x14ac:dyDescent="0.3">
      <c r="A202" s="18" t="s">
        <v>663</v>
      </c>
      <c r="B202" s="16" t="s">
        <v>351</v>
      </c>
      <c r="C202" s="17"/>
      <c r="D202" s="17"/>
      <c r="E202" s="17"/>
      <c r="F202" s="17"/>
      <c r="G202" s="19" t="s">
        <v>664</v>
      </c>
      <c r="H202" s="20">
        <v>1132.1400000000001</v>
      </c>
      <c r="I202" s="20">
        <v>0</v>
      </c>
      <c r="J202" s="20">
        <v>0</v>
      </c>
      <c r="K202" s="20">
        <v>1132.1400000000001</v>
      </c>
      <c r="L202" s="20"/>
    </row>
    <row r="203" spans="1:12" x14ac:dyDescent="0.3">
      <c r="A203" s="18" t="s">
        <v>665</v>
      </c>
      <c r="B203" s="16" t="s">
        <v>351</v>
      </c>
      <c r="C203" s="17"/>
      <c r="D203" s="17"/>
      <c r="E203" s="17"/>
      <c r="F203" s="17"/>
      <c r="G203" s="19" t="s">
        <v>617</v>
      </c>
      <c r="H203" s="20">
        <v>348566.47</v>
      </c>
      <c r="I203" s="20">
        <v>356977.18</v>
      </c>
      <c r="J203" s="20">
        <v>0</v>
      </c>
      <c r="K203" s="20">
        <v>705543.65</v>
      </c>
      <c r="L203" s="20"/>
    </row>
    <row r="204" spans="1:12" x14ac:dyDescent="0.3">
      <c r="A204" s="18" t="s">
        <v>666</v>
      </c>
      <c r="B204" s="16" t="s">
        <v>351</v>
      </c>
      <c r="C204" s="17"/>
      <c r="D204" s="17"/>
      <c r="E204" s="17"/>
      <c r="F204" s="17"/>
      <c r="G204" s="19" t="s">
        <v>619</v>
      </c>
      <c r="H204" s="20">
        <v>153488.29999999999</v>
      </c>
      <c r="I204" s="20">
        <v>137052.49</v>
      </c>
      <c r="J204" s="20">
        <v>0</v>
      </c>
      <c r="K204" s="20">
        <v>290540.78999999998</v>
      </c>
      <c r="L204" s="20"/>
    </row>
    <row r="205" spans="1:12" x14ac:dyDescent="0.3">
      <c r="A205" s="18" t="s">
        <v>667</v>
      </c>
      <c r="B205" s="16" t="s">
        <v>351</v>
      </c>
      <c r="C205" s="17"/>
      <c r="D205" s="17"/>
      <c r="E205" s="17"/>
      <c r="F205" s="17"/>
      <c r="G205" s="19" t="s">
        <v>621</v>
      </c>
      <c r="H205" s="20">
        <v>13104.43</v>
      </c>
      <c r="I205" s="20">
        <v>13437.73</v>
      </c>
      <c r="J205" s="20">
        <v>0</v>
      </c>
      <c r="K205" s="20">
        <v>26542.16</v>
      </c>
      <c r="L205" s="20"/>
    </row>
    <row r="206" spans="1:12" x14ac:dyDescent="0.3">
      <c r="A206" s="18" t="s">
        <v>668</v>
      </c>
      <c r="B206" s="16" t="s">
        <v>351</v>
      </c>
      <c r="C206" s="17"/>
      <c r="D206" s="17"/>
      <c r="E206" s="17"/>
      <c r="F206" s="17"/>
      <c r="G206" s="19" t="s">
        <v>623</v>
      </c>
      <c r="H206" s="20">
        <v>118694.81</v>
      </c>
      <c r="I206" s="20">
        <v>167089</v>
      </c>
      <c r="J206" s="20">
        <v>47500.24</v>
      </c>
      <c r="K206" s="20">
        <v>238283.57</v>
      </c>
      <c r="L206" s="20"/>
    </row>
    <row r="207" spans="1:12" x14ac:dyDescent="0.3">
      <c r="A207" s="18" t="s">
        <v>669</v>
      </c>
      <c r="B207" s="16" t="s">
        <v>351</v>
      </c>
      <c r="C207" s="17"/>
      <c r="D207" s="17"/>
      <c r="E207" s="17"/>
      <c r="F207" s="17"/>
      <c r="G207" s="19" t="s">
        <v>625</v>
      </c>
      <c r="H207" s="20">
        <v>3270.93</v>
      </c>
      <c r="I207" s="20">
        <v>3608.84</v>
      </c>
      <c r="J207" s="20">
        <v>1.02</v>
      </c>
      <c r="K207" s="20">
        <v>6878.75</v>
      </c>
      <c r="L207" s="20"/>
    </row>
    <row r="208" spans="1:12" x14ac:dyDescent="0.3">
      <c r="A208" s="18" t="s">
        <v>670</v>
      </c>
      <c r="B208" s="16" t="s">
        <v>351</v>
      </c>
      <c r="C208" s="17"/>
      <c r="D208" s="17"/>
      <c r="E208" s="17"/>
      <c r="F208" s="17"/>
      <c r="G208" s="19" t="s">
        <v>627</v>
      </c>
      <c r="H208" s="20">
        <v>199560.79</v>
      </c>
      <c r="I208" s="20">
        <v>220035.13</v>
      </c>
      <c r="J208" s="20">
        <v>3320.59</v>
      </c>
      <c r="K208" s="20">
        <v>416275.33</v>
      </c>
      <c r="L208" s="20"/>
    </row>
    <row r="209" spans="1:12" x14ac:dyDescent="0.3">
      <c r="A209" s="18" t="s">
        <v>671</v>
      </c>
      <c r="B209" s="16" t="s">
        <v>351</v>
      </c>
      <c r="C209" s="17"/>
      <c r="D209" s="17"/>
      <c r="E209" s="17"/>
      <c r="F209" s="17"/>
      <c r="G209" s="19" t="s">
        <v>656</v>
      </c>
      <c r="H209" s="20">
        <v>28368.720000000001</v>
      </c>
      <c r="I209" s="20">
        <v>50709.68</v>
      </c>
      <c r="J209" s="20">
        <v>25265.200000000001</v>
      </c>
      <c r="K209" s="20">
        <v>53813.2</v>
      </c>
      <c r="L209" s="20"/>
    </row>
    <row r="210" spans="1:12" x14ac:dyDescent="0.3">
      <c r="A210" s="18" t="s">
        <v>672</v>
      </c>
      <c r="B210" s="16" t="s">
        <v>351</v>
      </c>
      <c r="C210" s="17"/>
      <c r="D210" s="17"/>
      <c r="E210" s="17"/>
      <c r="F210" s="17"/>
      <c r="G210" s="19" t="s">
        <v>629</v>
      </c>
      <c r="H210" s="20">
        <v>1969.6</v>
      </c>
      <c r="I210" s="20">
        <v>2292</v>
      </c>
      <c r="J210" s="20">
        <v>0</v>
      </c>
      <c r="K210" s="20">
        <v>4261.6000000000004</v>
      </c>
      <c r="L210" s="20"/>
    </row>
    <row r="211" spans="1:12" x14ac:dyDescent="0.3">
      <c r="A211" s="22" t="s">
        <v>351</v>
      </c>
      <c r="B211" s="16" t="s">
        <v>351</v>
      </c>
      <c r="C211" s="17"/>
      <c r="D211" s="17"/>
      <c r="E211" s="17"/>
      <c r="F211" s="17"/>
      <c r="G211" s="23" t="s">
        <v>351</v>
      </c>
      <c r="H211" s="24"/>
      <c r="I211" s="24"/>
      <c r="J211" s="24"/>
      <c r="K211" s="24"/>
      <c r="L211" s="24"/>
    </row>
    <row r="212" spans="1:12" x14ac:dyDescent="0.3">
      <c r="A212" s="10" t="s">
        <v>673</v>
      </c>
      <c r="B212" s="16" t="s">
        <v>351</v>
      </c>
      <c r="C212" s="17"/>
      <c r="D212" s="17"/>
      <c r="E212" s="11" t="s">
        <v>674</v>
      </c>
      <c r="F212" s="12"/>
      <c r="G212" s="12"/>
      <c r="H212" s="13">
        <v>0</v>
      </c>
      <c r="I212" s="13">
        <v>1019.92</v>
      </c>
      <c r="J212" s="13">
        <v>0</v>
      </c>
      <c r="K212" s="13">
        <v>1019.92</v>
      </c>
      <c r="L212" s="13"/>
    </row>
    <row r="213" spans="1:12" x14ac:dyDescent="0.3">
      <c r="A213" s="10" t="s">
        <v>675</v>
      </c>
      <c r="B213" s="16" t="s">
        <v>351</v>
      </c>
      <c r="C213" s="17"/>
      <c r="D213" s="17"/>
      <c r="E213" s="17"/>
      <c r="F213" s="11" t="s">
        <v>609</v>
      </c>
      <c r="G213" s="12"/>
      <c r="H213" s="13">
        <v>0</v>
      </c>
      <c r="I213" s="13">
        <v>1019.92</v>
      </c>
      <c r="J213" s="13">
        <v>0</v>
      </c>
      <c r="K213" s="13">
        <v>1019.92</v>
      </c>
      <c r="L213" s="13">
        <f>I213-J213</f>
        <v>1019.92</v>
      </c>
    </row>
    <row r="214" spans="1:12" x14ac:dyDescent="0.3">
      <c r="A214" s="18" t="s">
        <v>677</v>
      </c>
      <c r="B214" s="16" t="s">
        <v>351</v>
      </c>
      <c r="C214" s="17"/>
      <c r="D214" s="17"/>
      <c r="E214" s="17"/>
      <c r="F214" s="17"/>
      <c r="G214" s="19" t="s">
        <v>656</v>
      </c>
      <c r="H214" s="20">
        <v>0</v>
      </c>
      <c r="I214" s="20">
        <v>210.32</v>
      </c>
      <c r="J214" s="20">
        <v>0</v>
      </c>
      <c r="K214" s="20">
        <v>210.32</v>
      </c>
      <c r="L214" s="20"/>
    </row>
    <row r="215" spans="1:12" x14ac:dyDescent="0.3">
      <c r="A215" s="18" t="s">
        <v>679</v>
      </c>
      <c r="B215" s="16" t="s">
        <v>351</v>
      </c>
      <c r="C215" s="17"/>
      <c r="D215" s="17"/>
      <c r="E215" s="17"/>
      <c r="F215" s="17"/>
      <c r="G215" s="19" t="s">
        <v>680</v>
      </c>
      <c r="H215" s="20">
        <v>0</v>
      </c>
      <c r="I215" s="20">
        <v>809.6</v>
      </c>
      <c r="J215" s="20">
        <v>0</v>
      </c>
      <c r="K215" s="20">
        <v>809.6</v>
      </c>
      <c r="L215" s="20"/>
    </row>
    <row r="216" spans="1:12" x14ac:dyDescent="0.3">
      <c r="A216" s="22" t="s">
        <v>351</v>
      </c>
      <c r="B216" s="16" t="s">
        <v>351</v>
      </c>
      <c r="C216" s="17"/>
      <c r="D216" s="17"/>
      <c r="E216" s="17"/>
      <c r="F216" s="17"/>
      <c r="G216" s="23" t="s">
        <v>351</v>
      </c>
      <c r="H216" s="24"/>
      <c r="I216" s="24"/>
      <c r="J216" s="24"/>
      <c r="K216" s="24"/>
      <c r="L216" s="24"/>
    </row>
    <row r="217" spans="1:12" x14ac:dyDescent="0.3">
      <c r="A217" s="10" t="s">
        <v>681</v>
      </c>
      <c r="B217" s="16" t="s">
        <v>351</v>
      </c>
      <c r="C217" s="17"/>
      <c r="D217" s="17"/>
      <c r="E217" s="11" t="s">
        <v>682</v>
      </c>
      <c r="F217" s="12"/>
      <c r="G217" s="12"/>
      <c r="H217" s="13">
        <v>47209.89</v>
      </c>
      <c r="I217" s="13">
        <v>85908.25</v>
      </c>
      <c r="J217" s="13">
        <v>38237.910000000003</v>
      </c>
      <c r="K217" s="13">
        <v>94880.23</v>
      </c>
      <c r="L217" s="13"/>
    </row>
    <row r="218" spans="1:12" x14ac:dyDescent="0.3">
      <c r="A218" s="10" t="s">
        <v>683</v>
      </c>
      <c r="B218" s="16" t="s">
        <v>351</v>
      </c>
      <c r="C218" s="17"/>
      <c r="D218" s="17"/>
      <c r="E218" s="17"/>
      <c r="F218" s="11" t="s">
        <v>631</v>
      </c>
      <c r="G218" s="12"/>
      <c r="H218" s="13">
        <v>47209.89</v>
      </c>
      <c r="I218" s="13">
        <v>85908.25</v>
      </c>
      <c r="J218" s="13">
        <v>38237.910000000003</v>
      </c>
      <c r="K218" s="13">
        <v>94880.23</v>
      </c>
      <c r="L218" s="13">
        <f>I218-J218</f>
        <v>47670.34</v>
      </c>
    </row>
    <row r="219" spans="1:12" x14ac:dyDescent="0.3">
      <c r="A219" s="18" t="s">
        <v>684</v>
      </c>
      <c r="B219" s="16" t="s">
        <v>351</v>
      </c>
      <c r="C219" s="17"/>
      <c r="D219" s="17"/>
      <c r="E219" s="17"/>
      <c r="F219" s="17"/>
      <c r="G219" s="19" t="s">
        <v>611</v>
      </c>
      <c r="H219" s="20">
        <v>20597.22</v>
      </c>
      <c r="I219" s="20">
        <v>20436.09</v>
      </c>
      <c r="J219" s="20">
        <v>0</v>
      </c>
      <c r="K219" s="20">
        <v>41033.31</v>
      </c>
      <c r="L219" s="20"/>
    </row>
    <row r="220" spans="1:12" x14ac:dyDescent="0.3">
      <c r="A220" s="18" t="s">
        <v>685</v>
      </c>
      <c r="B220" s="16" t="s">
        <v>351</v>
      </c>
      <c r="C220" s="17"/>
      <c r="D220" s="17"/>
      <c r="E220" s="17"/>
      <c r="F220" s="17"/>
      <c r="G220" s="19" t="s">
        <v>613</v>
      </c>
      <c r="H220" s="20">
        <v>1731.46</v>
      </c>
      <c r="I220" s="20">
        <v>35808.550000000003</v>
      </c>
      <c r="J220" s="20">
        <v>33255.75</v>
      </c>
      <c r="K220" s="20">
        <v>4284.26</v>
      </c>
      <c r="L220" s="20"/>
    </row>
    <row r="221" spans="1:12" x14ac:dyDescent="0.3">
      <c r="A221" s="18" t="s">
        <v>686</v>
      </c>
      <c r="B221" s="16" t="s">
        <v>351</v>
      </c>
      <c r="C221" s="17"/>
      <c r="D221" s="17"/>
      <c r="E221" s="17"/>
      <c r="F221" s="17"/>
      <c r="G221" s="19" t="s">
        <v>615</v>
      </c>
      <c r="H221" s="20">
        <v>2328.0100000000002</v>
      </c>
      <c r="I221" s="20">
        <v>4708.37</v>
      </c>
      <c r="J221" s="20">
        <v>2328.0100000000002</v>
      </c>
      <c r="K221" s="20">
        <v>4708.37</v>
      </c>
      <c r="L221" s="20"/>
    </row>
    <row r="222" spans="1:12" x14ac:dyDescent="0.3">
      <c r="A222" s="18" t="s">
        <v>687</v>
      </c>
      <c r="B222" s="16" t="s">
        <v>351</v>
      </c>
      <c r="C222" s="17"/>
      <c r="D222" s="17"/>
      <c r="E222" s="17"/>
      <c r="F222" s="17"/>
      <c r="G222" s="19" t="s">
        <v>648</v>
      </c>
      <c r="H222" s="20">
        <v>0</v>
      </c>
      <c r="I222" s="20">
        <v>1078.9000000000001</v>
      </c>
      <c r="J222" s="20">
        <v>0</v>
      </c>
      <c r="K222" s="20">
        <v>1078.9000000000001</v>
      </c>
      <c r="L222" s="20"/>
    </row>
    <row r="223" spans="1:12" x14ac:dyDescent="0.3">
      <c r="A223" s="18" t="s">
        <v>688</v>
      </c>
      <c r="B223" s="16" t="s">
        <v>351</v>
      </c>
      <c r="C223" s="17"/>
      <c r="D223" s="17"/>
      <c r="E223" s="17"/>
      <c r="F223" s="17"/>
      <c r="G223" s="19" t="s">
        <v>617</v>
      </c>
      <c r="H223" s="20">
        <v>5483.31</v>
      </c>
      <c r="I223" s="20">
        <v>5483.95</v>
      </c>
      <c r="J223" s="20">
        <v>0</v>
      </c>
      <c r="K223" s="20">
        <v>10967.26</v>
      </c>
      <c r="L223" s="20"/>
    </row>
    <row r="224" spans="1:12" x14ac:dyDescent="0.3">
      <c r="A224" s="18" t="s">
        <v>689</v>
      </c>
      <c r="B224" s="16" t="s">
        <v>351</v>
      </c>
      <c r="C224" s="17"/>
      <c r="D224" s="17"/>
      <c r="E224" s="17"/>
      <c r="F224" s="17"/>
      <c r="G224" s="19" t="s">
        <v>619</v>
      </c>
      <c r="H224" s="20">
        <v>1647.87</v>
      </c>
      <c r="I224" s="20">
        <v>2343.89</v>
      </c>
      <c r="J224" s="20">
        <v>0</v>
      </c>
      <c r="K224" s="20">
        <v>3991.76</v>
      </c>
      <c r="L224" s="20"/>
    </row>
    <row r="225" spans="1:12" x14ac:dyDescent="0.3">
      <c r="A225" s="18" t="s">
        <v>690</v>
      </c>
      <c r="B225" s="16" t="s">
        <v>351</v>
      </c>
      <c r="C225" s="17"/>
      <c r="D225" s="17"/>
      <c r="E225" s="17"/>
      <c r="F225" s="17"/>
      <c r="G225" s="19" t="s">
        <v>621</v>
      </c>
      <c r="H225" s="20">
        <v>206.01</v>
      </c>
      <c r="I225" s="20">
        <v>206.04</v>
      </c>
      <c r="J225" s="20">
        <v>0</v>
      </c>
      <c r="K225" s="20">
        <v>412.05</v>
      </c>
      <c r="L225" s="20"/>
    </row>
    <row r="226" spans="1:12" x14ac:dyDescent="0.3">
      <c r="A226" s="18" t="s">
        <v>691</v>
      </c>
      <c r="B226" s="16" t="s">
        <v>351</v>
      </c>
      <c r="C226" s="17"/>
      <c r="D226" s="17"/>
      <c r="E226" s="17"/>
      <c r="F226" s="17"/>
      <c r="G226" s="19" t="s">
        <v>623</v>
      </c>
      <c r="H226" s="20">
        <v>5109.7700000000004</v>
      </c>
      <c r="I226" s="20">
        <v>5069.24</v>
      </c>
      <c r="J226" s="20">
        <v>1468.7</v>
      </c>
      <c r="K226" s="20">
        <v>8710.31</v>
      </c>
      <c r="L226" s="20"/>
    </row>
    <row r="227" spans="1:12" x14ac:dyDescent="0.3">
      <c r="A227" s="18" t="s">
        <v>692</v>
      </c>
      <c r="B227" s="16" t="s">
        <v>351</v>
      </c>
      <c r="C227" s="17"/>
      <c r="D227" s="17"/>
      <c r="E227" s="17"/>
      <c r="F227" s="17"/>
      <c r="G227" s="19" t="s">
        <v>625</v>
      </c>
      <c r="H227" s="20">
        <v>179.34</v>
      </c>
      <c r="I227" s="20">
        <v>179.33</v>
      </c>
      <c r="J227" s="20">
        <v>0</v>
      </c>
      <c r="K227" s="20">
        <v>358.67</v>
      </c>
      <c r="L227" s="20"/>
    </row>
    <row r="228" spans="1:12" x14ac:dyDescent="0.3">
      <c r="A228" s="18" t="s">
        <v>693</v>
      </c>
      <c r="B228" s="16" t="s">
        <v>351</v>
      </c>
      <c r="C228" s="17"/>
      <c r="D228" s="17"/>
      <c r="E228" s="17"/>
      <c r="F228" s="17"/>
      <c r="G228" s="19" t="s">
        <v>627</v>
      </c>
      <c r="H228" s="20">
        <v>7120.52</v>
      </c>
      <c r="I228" s="20">
        <v>7055.74</v>
      </c>
      <c r="J228" s="20">
        <v>307.48</v>
      </c>
      <c r="K228" s="20">
        <v>13868.78</v>
      </c>
      <c r="L228" s="20"/>
    </row>
    <row r="229" spans="1:12" x14ac:dyDescent="0.3">
      <c r="A229" s="18" t="s">
        <v>694</v>
      </c>
      <c r="B229" s="16" t="s">
        <v>351</v>
      </c>
      <c r="C229" s="17"/>
      <c r="D229" s="17"/>
      <c r="E229" s="17"/>
      <c r="F229" s="17"/>
      <c r="G229" s="19" t="s">
        <v>656</v>
      </c>
      <c r="H229" s="20">
        <v>2806.38</v>
      </c>
      <c r="I229" s="20">
        <v>3538.15</v>
      </c>
      <c r="J229" s="20">
        <v>877.97</v>
      </c>
      <c r="K229" s="20">
        <v>5466.56</v>
      </c>
      <c r="L229" s="20"/>
    </row>
    <row r="230" spans="1:12" x14ac:dyDescent="0.3">
      <c r="A230" s="22" t="s">
        <v>351</v>
      </c>
      <c r="B230" s="16" t="s">
        <v>351</v>
      </c>
      <c r="C230" s="17"/>
      <c r="D230" s="17"/>
      <c r="E230" s="17"/>
      <c r="F230" s="17"/>
      <c r="G230" s="23" t="s">
        <v>351</v>
      </c>
      <c r="H230" s="24"/>
      <c r="I230" s="24"/>
      <c r="J230" s="24"/>
      <c r="K230" s="24"/>
      <c r="L230" s="24"/>
    </row>
    <row r="231" spans="1:12" x14ac:dyDescent="0.3">
      <c r="A231" s="10" t="s">
        <v>696</v>
      </c>
      <c r="B231" s="16" t="s">
        <v>351</v>
      </c>
      <c r="C231" s="17"/>
      <c r="D231" s="11" t="s">
        <v>697</v>
      </c>
      <c r="E231" s="12"/>
      <c r="F231" s="12"/>
      <c r="G231" s="12"/>
      <c r="H231" s="13">
        <v>558442.1</v>
      </c>
      <c r="I231" s="13">
        <v>587764.23</v>
      </c>
      <c r="J231" s="13">
        <v>7.0000000000000007E-2</v>
      </c>
      <c r="K231" s="13">
        <v>1146206.26</v>
      </c>
      <c r="L231" s="13"/>
    </row>
    <row r="232" spans="1:12" x14ac:dyDescent="0.3">
      <c r="A232" s="10" t="s">
        <v>698</v>
      </c>
      <c r="B232" s="16" t="s">
        <v>351</v>
      </c>
      <c r="C232" s="17"/>
      <c r="D232" s="17"/>
      <c r="E232" s="11" t="s">
        <v>697</v>
      </c>
      <c r="F232" s="12"/>
      <c r="G232" s="12"/>
      <c r="H232" s="13">
        <v>558442.1</v>
      </c>
      <c r="I232" s="13">
        <v>587764.23</v>
      </c>
      <c r="J232" s="13">
        <v>7.0000000000000007E-2</v>
      </c>
      <c r="K232" s="13">
        <v>1146206.26</v>
      </c>
      <c r="L232" s="13"/>
    </row>
    <row r="233" spans="1:12" x14ac:dyDescent="0.3">
      <c r="A233" s="10" t="s">
        <v>699</v>
      </c>
      <c r="B233" s="16" t="s">
        <v>351</v>
      </c>
      <c r="C233" s="17"/>
      <c r="D233" s="17"/>
      <c r="E233" s="17"/>
      <c r="F233" s="11" t="s">
        <v>697</v>
      </c>
      <c r="G233" s="12"/>
      <c r="H233" s="13">
        <v>558442.1</v>
      </c>
      <c r="I233" s="13">
        <v>587764.23</v>
      </c>
      <c r="J233" s="13">
        <v>7.0000000000000007E-2</v>
      </c>
      <c r="K233" s="13">
        <v>1146206.26</v>
      </c>
      <c r="L233" s="13"/>
    </row>
    <row r="234" spans="1:12" x14ac:dyDescent="0.3">
      <c r="A234" s="18" t="s">
        <v>700</v>
      </c>
      <c r="B234" s="16" t="s">
        <v>351</v>
      </c>
      <c r="C234" s="17"/>
      <c r="D234" s="17"/>
      <c r="E234" s="17"/>
      <c r="F234" s="17"/>
      <c r="G234" s="19" t="s">
        <v>701</v>
      </c>
      <c r="H234" s="20">
        <v>19448</v>
      </c>
      <c r="I234" s="20">
        <v>19448</v>
      </c>
      <c r="J234" s="20">
        <v>0</v>
      </c>
      <c r="K234" s="20">
        <v>38896</v>
      </c>
      <c r="L234" s="20">
        <f t="shared" ref="L234:L242" si="0">I234-J234</f>
        <v>19448</v>
      </c>
    </row>
    <row r="235" spans="1:12" x14ac:dyDescent="0.3">
      <c r="A235" s="18" t="s">
        <v>702</v>
      </c>
      <c r="B235" s="16" t="s">
        <v>351</v>
      </c>
      <c r="C235" s="17"/>
      <c r="D235" s="17"/>
      <c r="E235" s="17"/>
      <c r="F235" s="17"/>
      <c r="G235" s="19" t="s">
        <v>703</v>
      </c>
      <c r="H235" s="20">
        <v>6468</v>
      </c>
      <c r="I235" s="20">
        <v>6468</v>
      </c>
      <c r="J235" s="20">
        <v>0</v>
      </c>
      <c r="K235" s="20">
        <v>12936</v>
      </c>
      <c r="L235" s="20">
        <f t="shared" si="0"/>
        <v>6468</v>
      </c>
    </row>
    <row r="236" spans="1:12" x14ac:dyDescent="0.3">
      <c r="A236" s="18" t="s">
        <v>704</v>
      </c>
      <c r="B236" s="16" t="s">
        <v>351</v>
      </c>
      <c r="C236" s="17"/>
      <c r="D236" s="17"/>
      <c r="E236" s="17"/>
      <c r="F236" s="17"/>
      <c r="G236" s="19" t="s">
        <v>705</v>
      </c>
      <c r="H236" s="20">
        <v>9795.92</v>
      </c>
      <c r="I236" s="20">
        <v>0</v>
      </c>
      <c r="J236" s="20">
        <v>0.04</v>
      </c>
      <c r="K236" s="20">
        <v>9795.8799999999992</v>
      </c>
      <c r="L236" s="20">
        <f t="shared" si="0"/>
        <v>-0.04</v>
      </c>
    </row>
    <row r="237" spans="1:12" x14ac:dyDescent="0.3">
      <c r="A237" s="18" t="s">
        <v>706</v>
      </c>
      <c r="B237" s="16" t="s">
        <v>351</v>
      </c>
      <c r="C237" s="17"/>
      <c r="D237" s="17"/>
      <c r="E237" s="17"/>
      <c r="F237" s="17"/>
      <c r="G237" s="19" t="s">
        <v>707</v>
      </c>
      <c r="H237" s="20">
        <v>4683.76</v>
      </c>
      <c r="I237" s="20">
        <v>4599.42</v>
      </c>
      <c r="J237" s="20">
        <v>0</v>
      </c>
      <c r="K237" s="20">
        <v>9283.18</v>
      </c>
      <c r="L237" s="20">
        <f t="shared" si="0"/>
        <v>4599.42</v>
      </c>
    </row>
    <row r="238" spans="1:12" x14ac:dyDescent="0.3">
      <c r="A238" s="18" t="s">
        <v>708</v>
      </c>
      <c r="B238" s="16" t="s">
        <v>351</v>
      </c>
      <c r="C238" s="17"/>
      <c r="D238" s="17"/>
      <c r="E238" s="17"/>
      <c r="F238" s="17"/>
      <c r="G238" s="19" t="s">
        <v>709</v>
      </c>
      <c r="H238" s="20">
        <v>193634.82</v>
      </c>
      <c r="I238" s="20">
        <v>193634.82</v>
      </c>
      <c r="J238" s="20">
        <v>0</v>
      </c>
      <c r="K238" s="20">
        <v>387269.64</v>
      </c>
      <c r="L238" s="20">
        <f t="shared" si="0"/>
        <v>193634.82</v>
      </c>
    </row>
    <row r="239" spans="1:12" x14ac:dyDescent="0.3">
      <c r="A239" s="18" t="s">
        <v>710</v>
      </c>
      <c r="B239" s="16" t="s">
        <v>351</v>
      </c>
      <c r="C239" s="17"/>
      <c r="D239" s="17"/>
      <c r="E239" s="17"/>
      <c r="F239" s="17"/>
      <c r="G239" s="19" t="s">
        <v>711</v>
      </c>
      <c r="H239" s="20">
        <v>450</v>
      </c>
      <c r="I239" s="20">
        <v>1100</v>
      </c>
      <c r="J239" s="20">
        <v>0</v>
      </c>
      <c r="K239" s="20">
        <v>1550</v>
      </c>
      <c r="L239" s="20">
        <f t="shared" si="0"/>
        <v>1100</v>
      </c>
    </row>
    <row r="240" spans="1:12" x14ac:dyDescent="0.3">
      <c r="A240" s="18" t="s">
        <v>712</v>
      </c>
      <c r="B240" s="16" t="s">
        <v>351</v>
      </c>
      <c r="C240" s="17"/>
      <c r="D240" s="17"/>
      <c r="E240" s="17"/>
      <c r="F240" s="17"/>
      <c r="G240" s="19" t="s">
        <v>713</v>
      </c>
      <c r="H240" s="20">
        <v>299356.78999999998</v>
      </c>
      <c r="I240" s="20">
        <v>299356.78999999998</v>
      </c>
      <c r="J240" s="20">
        <v>0</v>
      </c>
      <c r="K240" s="20">
        <v>598713.57999999996</v>
      </c>
      <c r="L240" s="20">
        <f t="shared" si="0"/>
        <v>299356.78999999998</v>
      </c>
    </row>
    <row r="241" spans="1:12" x14ac:dyDescent="0.3">
      <c r="A241" s="18" t="s">
        <v>714</v>
      </c>
      <c r="B241" s="16" t="s">
        <v>351</v>
      </c>
      <c r="C241" s="17"/>
      <c r="D241" s="17"/>
      <c r="E241" s="17"/>
      <c r="F241" s="17"/>
      <c r="G241" s="19" t="s">
        <v>715</v>
      </c>
      <c r="H241" s="20">
        <v>5054.96</v>
      </c>
      <c r="I241" s="20">
        <v>43630.98</v>
      </c>
      <c r="J241" s="20">
        <v>0</v>
      </c>
      <c r="K241" s="20">
        <v>48685.94</v>
      </c>
      <c r="L241" s="20">
        <f t="shared" si="0"/>
        <v>43630.98</v>
      </c>
    </row>
    <row r="242" spans="1:12" x14ac:dyDescent="0.3">
      <c r="A242" s="18" t="s">
        <v>716</v>
      </c>
      <c r="B242" s="16" t="s">
        <v>351</v>
      </c>
      <c r="C242" s="17"/>
      <c r="D242" s="17"/>
      <c r="E242" s="17"/>
      <c r="F242" s="17"/>
      <c r="G242" s="19" t="s">
        <v>717</v>
      </c>
      <c r="H242" s="20">
        <v>19549.849999999999</v>
      </c>
      <c r="I242" s="20">
        <v>19526.22</v>
      </c>
      <c r="J242" s="20">
        <v>0.03</v>
      </c>
      <c r="K242" s="20">
        <v>39076.04</v>
      </c>
      <c r="L242" s="20">
        <f t="shared" si="0"/>
        <v>19526.190000000002</v>
      </c>
    </row>
    <row r="243" spans="1:12" x14ac:dyDescent="0.3">
      <c r="A243" s="22" t="s">
        <v>351</v>
      </c>
      <c r="B243" s="16" t="s">
        <v>351</v>
      </c>
      <c r="C243" s="17"/>
      <c r="D243" s="17"/>
      <c r="E243" s="17"/>
      <c r="F243" s="17"/>
      <c r="G243" s="23" t="s">
        <v>351</v>
      </c>
      <c r="H243" s="24"/>
      <c r="I243" s="24"/>
      <c r="J243" s="24"/>
      <c r="K243" s="24"/>
      <c r="L243" s="24"/>
    </row>
    <row r="244" spans="1:12" x14ac:dyDescent="0.3">
      <c r="A244" s="10" t="s">
        <v>718</v>
      </c>
      <c r="B244" s="15" t="s">
        <v>351</v>
      </c>
      <c r="C244" s="11" t="s">
        <v>719</v>
      </c>
      <c r="D244" s="12"/>
      <c r="E244" s="12"/>
      <c r="F244" s="12"/>
      <c r="G244" s="12"/>
      <c r="H244" s="13">
        <v>309006.68</v>
      </c>
      <c r="I244" s="13">
        <v>273570.94</v>
      </c>
      <c r="J244" s="13">
        <v>0.05</v>
      </c>
      <c r="K244" s="13">
        <v>582577.56999999995</v>
      </c>
      <c r="L244" s="13"/>
    </row>
    <row r="245" spans="1:12" x14ac:dyDescent="0.3">
      <c r="A245" s="10" t="s">
        <v>720</v>
      </c>
      <c r="B245" s="16" t="s">
        <v>351</v>
      </c>
      <c r="C245" s="17"/>
      <c r="D245" s="11" t="s">
        <v>719</v>
      </c>
      <c r="E245" s="12"/>
      <c r="F245" s="12"/>
      <c r="G245" s="12"/>
      <c r="H245" s="13">
        <v>309006.68</v>
      </c>
      <c r="I245" s="13">
        <v>273570.94</v>
      </c>
      <c r="J245" s="13">
        <v>0.05</v>
      </c>
      <c r="K245" s="13">
        <v>582577.56999999995</v>
      </c>
      <c r="L245" s="13"/>
    </row>
    <row r="246" spans="1:12" x14ac:dyDescent="0.3">
      <c r="A246" s="10" t="s">
        <v>721</v>
      </c>
      <c r="B246" s="16" t="s">
        <v>351</v>
      </c>
      <c r="C246" s="17"/>
      <c r="D246" s="17"/>
      <c r="E246" s="11" t="s">
        <v>719</v>
      </c>
      <c r="F246" s="12"/>
      <c r="G246" s="12"/>
      <c r="H246" s="13">
        <v>309006.68</v>
      </c>
      <c r="I246" s="13">
        <v>273570.94</v>
      </c>
      <c r="J246" s="13">
        <v>0.05</v>
      </c>
      <c r="K246" s="13">
        <v>582577.56999999995</v>
      </c>
      <c r="L246" s="13"/>
    </row>
    <row r="247" spans="1:12" x14ac:dyDescent="0.3">
      <c r="A247" s="10" t="s">
        <v>722</v>
      </c>
      <c r="B247" s="16" t="s">
        <v>351</v>
      </c>
      <c r="C247" s="17"/>
      <c r="D247" s="17"/>
      <c r="E247" s="17"/>
      <c r="F247" s="11" t="s">
        <v>723</v>
      </c>
      <c r="G247" s="12"/>
      <c r="H247" s="13">
        <v>32155.86</v>
      </c>
      <c r="I247" s="13">
        <v>38688</v>
      </c>
      <c r="J247" s="13">
        <v>0.03</v>
      </c>
      <c r="K247" s="13">
        <v>70843.83</v>
      </c>
      <c r="L247" s="13">
        <f>I247-J247</f>
        <v>38687.97</v>
      </c>
    </row>
    <row r="248" spans="1:12" x14ac:dyDescent="0.3">
      <c r="A248" s="18" t="s">
        <v>724</v>
      </c>
      <c r="B248" s="16" t="s">
        <v>351</v>
      </c>
      <c r="C248" s="17"/>
      <c r="D248" s="17"/>
      <c r="E248" s="17"/>
      <c r="F248" s="17"/>
      <c r="G248" s="19" t="s">
        <v>725</v>
      </c>
      <c r="H248" s="20">
        <v>32155.86</v>
      </c>
      <c r="I248" s="20">
        <v>38688</v>
      </c>
      <c r="J248" s="20">
        <v>0.03</v>
      </c>
      <c r="K248" s="20">
        <v>70843.83</v>
      </c>
      <c r="L248" s="20"/>
    </row>
    <row r="249" spans="1:12" x14ac:dyDescent="0.3">
      <c r="A249" s="22" t="s">
        <v>351</v>
      </c>
      <c r="B249" s="16" t="s">
        <v>351</v>
      </c>
      <c r="C249" s="17"/>
      <c r="D249" s="17"/>
      <c r="E249" s="17"/>
      <c r="F249" s="17"/>
      <c r="G249" s="23" t="s">
        <v>351</v>
      </c>
      <c r="H249" s="24"/>
      <c r="I249" s="24"/>
      <c r="J249" s="24"/>
      <c r="K249" s="24"/>
      <c r="L249" s="24"/>
    </row>
    <row r="250" spans="1:12" x14ac:dyDescent="0.3">
      <c r="A250" s="10" t="s">
        <v>726</v>
      </c>
      <c r="B250" s="16" t="s">
        <v>351</v>
      </c>
      <c r="C250" s="17"/>
      <c r="D250" s="17"/>
      <c r="E250" s="17"/>
      <c r="F250" s="11" t="s">
        <v>727</v>
      </c>
      <c r="G250" s="12"/>
      <c r="H250" s="13">
        <v>112581.4</v>
      </c>
      <c r="I250" s="13">
        <v>91876.28</v>
      </c>
      <c r="J250" s="13">
        <v>0</v>
      </c>
      <c r="K250" s="13">
        <v>204457.68</v>
      </c>
      <c r="L250" s="13"/>
    </row>
    <row r="251" spans="1:12" x14ac:dyDescent="0.3">
      <c r="A251" s="18" t="s">
        <v>728</v>
      </c>
      <c r="B251" s="16" t="s">
        <v>351</v>
      </c>
      <c r="C251" s="17"/>
      <c r="D251" s="17"/>
      <c r="E251" s="17"/>
      <c r="F251" s="17"/>
      <c r="G251" s="19" t="s">
        <v>729</v>
      </c>
      <c r="H251" s="20">
        <v>48270.76</v>
      </c>
      <c r="I251" s="20">
        <v>40801.32</v>
      </c>
      <c r="J251" s="20">
        <v>0</v>
      </c>
      <c r="K251" s="20">
        <v>89072.08</v>
      </c>
      <c r="L251" s="20">
        <f>I251-J251</f>
        <v>40801.32</v>
      </c>
    </row>
    <row r="252" spans="1:12" x14ac:dyDescent="0.3">
      <c r="A252" s="18" t="s">
        <v>730</v>
      </c>
      <c r="B252" s="16" t="s">
        <v>351</v>
      </c>
      <c r="C252" s="17"/>
      <c r="D252" s="17"/>
      <c r="E252" s="17"/>
      <c r="F252" s="17"/>
      <c r="G252" s="19" t="s">
        <v>731</v>
      </c>
      <c r="H252" s="20">
        <v>36426.74</v>
      </c>
      <c r="I252" s="20">
        <v>22320.59</v>
      </c>
      <c r="J252" s="20">
        <v>0</v>
      </c>
      <c r="K252" s="20">
        <v>58747.33</v>
      </c>
      <c r="L252" s="20">
        <f>I252-J252</f>
        <v>22320.59</v>
      </c>
    </row>
    <row r="253" spans="1:12" x14ac:dyDescent="0.3">
      <c r="A253" s="18" t="s">
        <v>732</v>
      </c>
      <c r="B253" s="16" t="s">
        <v>351</v>
      </c>
      <c r="C253" s="17"/>
      <c r="D253" s="17"/>
      <c r="E253" s="17"/>
      <c r="F253" s="17"/>
      <c r="G253" s="19" t="s">
        <v>733</v>
      </c>
      <c r="H253" s="20">
        <v>20764.57</v>
      </c>
      <c r="I253" s="20">
        <v>21218.55</v>
      </c>
      <c r="J253" s="20">
        <v>0</v>
      </c>
      <c r="K253" s="20">
        <v>41983.12</v>
      </c>
      <c r="L253" s="20">
        <f>I253-J253</f>
        <v>21218.55</v>
      </c>
    </row>
    <row r="254" spans="1:12" x14ac:dyDescent="0.3">
      <c r="A254" s="18" t="s">
        <v>734</v>
      </c>
      <c r="B254" s="16" t="s">
        <v>351</v>
      </c>
      <c r="C254" s="17"/>
      <c r="D254" s="17"/>
      <c r="E254" s="17"/>
      <c r="F254" s="17"/>
      <c r="G254" s="19" t="s">
        <v>735</v>
      </c>
      <c r="H254" s="20">
        <v>7119.33</v>
      </c>
      <c r="I254" s="20">
        <v>7535.82</v>
      </c>
      <c r="J254" s="20">
        <v>0</v>
      </c>
      <c r="K254" s="20">
        <v>14655.15</v>
      </c>
      <c r="L254" s="20">
        <f>I254-J254</f>
        <v>7535.82</v>
      </c>
    </row>
    <row r="255" spans="1:12" x14ac:dyDescent="0.3">
      <c r="A255" s="22" t="s">
        <v>351</v>
      </c>
      <c r="B255" s="16" t="s">
        <v>351</v>
      </c>
      <c r="C255" s="17"/>
      <c r="D255" s="17"/>
      <c r="E255" s="17"/>
      <c r="F255" s="17"/>
      <c r="G255" s="23" t="s">
        <v>351</v>
      </c>
      <c r="H255" s="24"/>
      <c r="I255" s="24"/>
      <c r="J255" s="24"/>
      <c r="K255" s="24"/>
      <c r="L255" s="24"/>
    </row>
    <row r="256" spans="1:12" x14ac:dyDescent="0.3">
      <c r="A256" s="10" t="s">
        <v>736</v>
      </c>
      <c r="B256" s="16" t="s">
        <v>351</v>
      </c>
      <c r="C256" s="17"/>
      <c r="D256" s="17"/>
      <c r="E256" s="17"/>
      <c r="F256" s="11" t="s">
        <v>737</v>
      </c>
      <c r="G256" s="12"/>
      <c r="H256" s="13">
        <v>0</v>
      </c>
      <c r="I256" s="13">
        <v>150.19999999999999</v>
      </c>
      <c r="J256" s="13">
        <v>0</v>
      </c>
      <c r="K256" s="13">
        <v>150.19999999999999</v>
      </c>
      <c r="L256" s="13">
        <f>I256-J256</f>
        <v>150.19999999999999</v>
      </c>
    </row>
    <row r="257" spans="1:12" x14ac:dyDescent="0.3">
      <c r="A257" s="18" t="s">
        <v>738</v>
      </c>
      <c r="B257" s="16" t="s">
        <v>351</v>
      </c>
      <c r="C257" s="17"/>
      <c r="D257" s="17"/>
      <c r="E257" s="17"/>
      <c r="F257" s="17"/>
      <c r="G257" s="19" t="s">
        <v>739</v>
      </c>
      <c r="H257" s="20">
        <v>0</v>
      </c>
      <c r="I257" s="20">
        <v>150.19999999999999</v>
      </c>
      <c r="J257" s="20">
        <v>0</v>
      </c>
      <c r="K257" s="20">
        <v>150.19999999999999</v>
      </c>
      <c r="L257" s="20"/>
    </row>
    <row r="258" spans="1:12" x14ac:dyDescent="0.3">
      <c r="A258" s="22" t="s">
        <v>351</v>
      </c>
      <c r="B258" s="16" t="s">
        <v>351</v>
      </c>
      <c r="C258" s="17"/>
      <c r="D258" s="17"/>
      <c r="E258" s="17"/>
      <c r="F258" s="17"/>
      <c r="G258" s="23" t="s">
        <v>351</v>
      </c>
      <c r="H258" s="24"/>
      <c r="I258" s="24"/>
      <c r="J258" s="24"/>
      <c r="K258" s="24"/>
      <c r="L258" s="24"/>
    </row>
    <row r="259" spans="1:12" x14ac:dyDescent="0.3">
      <c r="A259" s="10" t="s">
        <v>742</v>
      </c>
      <c r="B259" s="16" t="s">
        <v>351</v>
      </c>
      <c r="C259" s="17"/>
      <c r="D259" s="17"/>
      <c r="E259" s="17"/>
      <c r="F259" s="11" t="s">
        <v>743</v>
      </c>
      <c r="G259" s="12"/>
      <c r="H259" s="13">
        <v>357.63</v>
      </c>
      <c r="I259" s="13">
        <v>0</v>
      </c>
      <c r="J259" s="13">
        <v>0</v>
      </c>
      <c r="K259" s="13">
        <v>357.63</v>
      </c>
      <c r="L259" s="13">
        <f>I259-J259</f>
        <v>0</v>
      </c>
    </row>
    <row r="260" spans="1:12" x14ac:dyDescent="0.3">
      <c r="A260" s="18" t="s">
        <v>748</v>
      </c>
      <c r="B260" s="16" t="s">
        <v>351</v>
      </c>
      <c r="C260" s="17"/>
      <c r="D260" s="17"/>
      <c r="E260" s="17"/>
      <c r="F260" s="17"/>
      <c r="G260" s="19" t="s">
        <v>749</v>
      </c>
      <c r="H260" s="20">
        <v>357.63</v>
      </c>
      <c r="I260" s="20">
        <v>0</v>
      </c>
      <c r="J260" s="20">
        <v>0</v>
      </c>
      <c r="K260" s="20">
        <v>357.63</v>
      </c>
      <c r="L260" s="20"/>
    </row>
    <row r="261" spans="1:12" x14ac:dyDescent="0.3">
      <c r="A261" s="22" t="s">
        <v>351</v>
      </c>
      <c r="B261" s="16" t="s">
        <v>351</v>
      </c>
      <c r="C261" s="17"/>
      <c r="D261" s="17"/>
      <c r="E261" s="17"/>
      <c r="F261" s="17"/>
      <c r="G261" s="23" t="s">
        <v>351</v>
      </c>
      <c r="H261" s="24"/>
      <c r="I261" s="24"/>
      <c r="J261" s="24"/>
      <c r="K261" s="24"/>
      <c r="L261" s="24"/>
    </row>
    <row r="262" spans="1:12" x14ac:dyDescent="0.3">
      <c r="A262" s="10" t="s">
        <v>752</v>
      </c>
      <c r="B262" s="16" t="s">
        <v>351</v>
      </c>
      <c r="C262" s="17"/>
      <c r="D262" s="17"/>
      <c r="E262" s="17"/>
      <c r="F262" s="11" t="s">
        <v>753</v>
      </c>
      <c r="G262" s="12"/>
      <c r="H262" s="13">
        <v>41022.050000000003</v>
      </c>
      <c r="I262" s="13">
        <v>39043.81</v>
      </c>
      <c r="J262" s="13">
        <v>0</v>
      </c>
      <c r="K262" s="13">
        <v>80065.86</v>
      </c>
      <c r="L262" s="13">
        <f>I262-J262</f>
        <v>39043.81</v>
      </c>
    </row>
    <row r="263" spans="1:12" x14ac:dyDescent="0.3">
      <c r="A263" s="18" t="s">
        <v>754</v>
      </c>
      <c r="B263" s="16" t="s">
        <v>351</v>
      </c>
      <c r="C263" s="17"/>
      <c r="D263" s="17"/>
      <c r="E263" s="17"/>
      <c r="F263" s="17"/>
      <c r="G263" s="19" t="s">
        <v>755</v>
      </c>
      <c r="H263" s="20">
        <v>24576.41</v>
      </c>
      <c r="I263" s="20">
        <v>22341.75</v>
      </c>
      <c r="J263" s="20">
        <v>0</v>
      </c>
      <c r="K263" s="20">
        <v>46918.16</v>
      </c>
      <c r="L263" s="20"/>
    </row>
    <row r="264" spans="1:12" x14ac:dyDescent="0.3">
      <c r="A264" s="18" t="s">
        <v>756</v>
      </c>
      <c r="B264" s="16" t="s">
        <v>351</v>
      </c>
      <c r="C264" s="17"/>
      <c r="D264" s="17"/>
      <c r="E264" s="17"/>
      <c r="F264" s="17"/>
      <c r="G264" s="19" t="s">
        <v>757</v>
      </c>
      <c r="H264" s="20">
        <v>8317.48</v>
      </c>
      <c r="I264" s="20">
        <v>7694.26</v>
      </c>
      <c r="J264" s="20">
        <v>0</v>
      </c>
      <c r="K264" s="20">
        <v>16011.74</v>
      </c>
      <c r="L264" s="20"/>
    </row>
    <row r="265" spans="1:12" x14ac:dyDescent="0.3">
      <c r="A265" s="18" t="s">
        <v>758</v>
      </c>
      <c r="B265" s="16" t="s">
        <v>351</v>
      </c>
      <c r="C265" s="17"/>
      <c r="D265" s="17"/>
      <c r="E265" s="17"/>
      <c r="F265" s="17"/>
      <c r="G265" s="19" t="s">
        <v>759</v>
      </c>
      <c r="H265" s="20">
        <v>84.66</v>
      </c>
      <c r="I265" s="20">
        <v>12</v>
      </c>
      <c r="J265" s="20">
        <v>0</v>
      </c>
      <c r="K265" s="20">
        <v>96.66</v>
      </c>
      <c r="L265" s="20"/>
    </row>
    <row r="266" spans="1:12" x14ac:dyDescent="0.3">
      <c r="A266" s="18" t="s">
        <v>760</v>
      </c>
      <c r="B266" s="16" t="s">
        <v>351</v>
      </c>
      <c r="C266" s="17"/>
      <c r="D266" s="17"/>
      <c r="E266" s="17"/>
      <c r="F266" s="17"/>
      <c r="G266" s="19" t="s">
        <v>761</v>
      </c>
      <c r="H266" s="20">
        <v>8043.5</v>
      </c>
      <c r="I266" s="20">
        <v>8995.7999999999993</v>
      </c>
      <c r="J266" s="20">
        <v>0</v>
      </c>
      <c r="K266" s="20">
        <v>17039.3</v>
      </c>
      <c r="L266" s="20"/>
    </row>
    <row r="267" spans="1:12" x14ac:dyDescent="0.3">
      <c r="A267" s="22" t="s">
        <v>351</v>
      </c>
      <c r="B267" s="16" t="s">
        <v>351</v>
      </c>
      <c r="C267" s="17"/>
      <c r="D267" s="17"/>
      <c r="E267" s="17"/>
      <c r="F267" s="17"/>
      <c r="G267" s="23" t="s">
        <v>351</v>
      </c>
      <c r="H267" s="24"/>
      <c r="I267" s="24"/>
      <c r="J267" s="24"/>
      <c r="K267" s="24"/>
      <c r="L267" s="24"/>
    </row>
    <row r="268" spans="1:12" x14ac:dyDescent="0.3">
      <c r="A268" s="10" t="s">
        <v>763</v>
      </c>
      <c r="B268" s="16" t="s">
        <v>351</v>
      </c>
      <c r="C268" s="17"/>
      <c r="D268" s="17"/>
      <c r="E268" s="17"/>
      <c r="F268" s="11" t="s">
        <v>764</v>
      </c>
      <c r="G268" s="12"/>
      <c r="H268" s="13">
        <v>101668.57</v>
      </c>
      <c r="I268" s="13">
        <v>84788.45</v>
      </c>
      <c r="J268" s="13">
        <v>0</v>
      </c>
      <c r="K268" s="13">
        <v>186457.02</v>
      </c>
      <c r="L268" s="13">
        <f>I268-J268</f>
        <v>84788.45</v>
      </c>
    </row>
    <row r="269" spans="1:12" x14ac:dyDescent="0.3">
      <c r="A269" s="18" t="s">
        <v>765</v>
      </c>
      <c r="B269" s="16" t="s">
        <v>351</v>
      </c>
      <c r="C269" s="17"/>
      <c r="D269" s="17"/>
      <c r="E269" s="17"/>
      <c r="F269" s="17"/>
      <c r="G269" s="19" t="s">
        <v>554</v>
      </c>
      <c r="H269" s="20">
        <v>14698.57</v>
      </c>
      <c r="I269" s="20">
        <v>13434.56</v>
      </c>
      <c r="J269" s="20">
        <v>0</v>
      </c>
      <c r="K269" s="20">
        <v>28133.13</v>
      </c>
      <c r="L269" s="20"/>
    </row>
    <row r="270" spans="1:12" x14ac:dyDescent="0.3">
      <c r="A270" s="18" t="s">
        <v>768</v>
      </c>
      <c r="B270" s="16" t="s">
        <v>351</v>
      </c>
      <c r="C270" s="17"/>
      <c r="D270" s="17"/>
      <c r="E270" s="17"/>
      <c r="F270" s="17"/>
      <c r="G270" s="19" t="s">
        <v>769</v>
      </c>
      <c r="H270" s="27">
        <v>1797.83</v>
      </c>
      <c r="I270" s="27">
        <v>2346.8000000000002</v>
      </c>
      <c r="J270" s="27">
        <v>0</v>
      </c>
      <c r="K270" s="27">
        <v>4144.63</v>
      </c>
      <c r="L270" s="27"/>
    </row>
    <row r="271" spans="1:12" x14ac:dyDescent="0.3">
      <c r="A271" s="18" t="s">
        <v>770</v>
      </c>
      <c r="B271" s="16" t="s">
        <v>351</v>
      </c>
      <c r="C271" s="17"/>
      <c r="D271" s="17"/>
      <c r="E271" s="17"/>
      <c r="F271" s="17"/>
      <c r="G271" s="19" t="s">
        <v>771</v>
      </c>
      <c r="H271" s="27">
        <v>85160.17</v>
      </c>
      <c r="I271" s="27">
        <v>68991.09</v>
      </c>
      <c r="J271" s="27">
        <v>0</v>
      </c>
      <c r="K271" s="27">
        <v>154151.26</v>
      </c>
      <c r="L271" s="27"/>
    </row>
    <row r="272" spans="1:12" x14ac:dyDescent="0.3">
      <c r="A272" s="18" t="s">
        <v>772</v>
      </c>
      <c r="B272" s="16" t="s">
        <v>351</v>
      </c>
      <c r="C272" s="17"/>
      <c r="D272" s="17"/>
      <c r="E272" s="17"/>
      <c r="F272" s="17"/>
      <c r="G272" s="19" t="s">
        <v>773</v>
      </c>
      <c r="H272" s="20">
        <v>12</v>
      </c>
      <c r="I272" s="20">
        <v>16</v>
      </c>
      <c r="J272" s="20">
        <v>0</v>
      </c>
      <c r="K272" s="20">
        <v>28</v>
      </c>
      <c r="L272" s="20"/>
    </row>
    <row r="273" spans="1:12" x14ac:dyDescent="0.3">
      <c r="A273" s="22" t="s">
        <v>351</v>
      </c>
      <c r="B273" s="16" t="s">
        <v>351</v>
      </c>
      <c r="C273" s="17"/>
      <c r="D273" s="17"/>
      <c r="E273" s="17"/>
      <c r="F273" s="17"/>
      <c r="G273" s="23" t="s">
        <v>351</v>
      </c>
      <c r="H273" s="24"/>
      <c r="I273" s="24"/>
      <c r="J273" s="24"/>
      <c r="K273" s="24"/>
      <c r="L273" s="24"/>
    </row>
    <row r="274" spans="1:12" x14ac:dyDescent="0.3">
      <c r="A274" s="10" t="s">
        <v>774</v>
      </c>
      <c r="B274" s="16" t="s">
        <v>351</v>
      </c>
      <c r="C274" s="17"/>
      <c r="D274" s="17"/>
      <c r="E274" s="17"/>
      <c r="F274" s="11" t="s">
        <v>775</v>
      </c>
      <c r="G274" s="12"/>
      <c r="H274" s="13">
        <v>18745.169999999998</v>
      </c>
      <c r="I274" s="13">
        <v>19024.2</v>
      </c>
      <c r="J274" s="13">
        <v>0.02</v>
      </c>
      <c r="K274" s="13">
        <v>37769.35</v>
      </c>
      <c r="L274" s="13">
        <f>I274-J274</f>
        <v>19024.18</v>
      </c>
    </row>
    <row r="275" spans="1:12" x14ac:dyDescent="0.3">
      <c r="A275" s="18" t="s">
        <v>778</v>
      </c>
      <c r="B275" s="16" t="s">
        <v>351</v>
      </c>
      <c r="C275" s="17"/>
      <c r="D275" s="17"/>
      <c r="E275" s="17"/>
      <c r="F275" s="17"/>
      <c r="G275" s="19" t="s">
        <v>779</v>
      </c>
      <c r="H275" s="20">
        <v>0</v>
      </c>
      <c r="I275" s="20">
        <v>103.64</v>
      </c>
      <c r="J275" s="20">
        <v>0</v>
      </c>
      <c r="K275" s="20">
        <v>103.64</v>
      </c>
      <c r="L275" s="20"/>
    </row>
    <row r="276" spans="1:12" x14ac:dyDescent="0.3">
      <c r="A276" s="18" t="s">
        <v>782</v>
      </c>
      <c r="B276" s="16" t="s">
        <v>351</v>
      </c>
      <c r="C276" s="17"/>
      <c r="D276" s="17"/>
      <c r="E276" s="17"/>
      <c r="F276" s="17"/>
      <c r="G276" s="19" t="s">
        <v>783</v>
      </c>
      <c r="H276" s="20">
        <v>155</v>
      </c>
      <c r="I276" s="20">
        <v>120</v>
      </c>
      <c r="J276" s="20">
        <v>0</v>
      </c>
      <c r="K276" s="20">
        <v>275</v>
      </c>
      <c r="L276" s="20"/>
    </row>
    <row r="277" spans="1:12" x14ac:dyDescent="0.3">
      <c r="A277" s="18" t="s">
        <v>784</v>
      </c>
      <c r="B277" s="16" t="s">
        <v>351</v>
      </c>
      <c r="C277" s="17"/>
      <c r="D277" s="17"/>
      <c r="E277" s="17"/>
      <c r="F277" s="17"/>
      <c r="G277" s="19" t="s">
        <v>785</v>
      </c>
      <c r="H277" s="20">
        <v>92.04</v>
      </c>
      <c r="I277" s="20">
        <v>0</v>
      </c>
      <c r="J277" s="20">
        <v>0</v>
      </c>
      <c r="K277" s="20">
        <v>92.04</v>
      </c>
      <c r="L277" s="20">
        <f>I277-J277</f>
        <v>0</v>
      </c>
    </row>
    <row r="278" spans="1:12" x14ac:dyDescent="0.3">
      <c r="A278" s="18" t="s">
        <v>786</v>
      </c>
      <c r="B278" s="16" t="s">
        <v>351</v>
      </c>
      <c r="C278" s="17"/>
      <c r="D278" s="17"/>
      <c r="E278" s="17"/>
      <c r="F278" s="17"/>
      <c r="G278" s="19" t="s">
        <v>787</v>
      </c>
      <c r="H278" s="20">
        <v>0</v>
      </c>
      <c r="I278" s="20">
        <v>59</v>
      </c>
      <c r="J278" s="20">
        <v>0</v>
      </c>
      <c r="K278" s="20">
        <v>59</v>
      </c>
      <c r="L278" s="20"/>
    </row>
    <row r="279" spans="1:12" x14ac:dyDescent="0.3">
      <c r="A279" s="18" t="s">
        <v>788</v>
      </c>
      <c r="B279" s="16" t="s">
        <v>351</v>
      </c>
      <c r="C279" s="17"/>
      <c r="D279" s="17"/>
      <c r="E279" s="17"/>
      <c r="F279" s="17"/>
      <c r="G279" s="19" t="s">
        <v>789</v>
      </c>
      <c r="H279" s="20">
        <v>0</v>
      </c>
      <c r="I279" s="20">
        <v>916.12</v>
      </c>
      <c r="J279" s="20">
        <v>0</v>
      </c>
      <c r="K279" s="20">
        <v>916.12</v>
      </c>
      <c r="L279" s="20"/>
    </row>
    <row r="280" spans="1:12" x14ac:dyDescent="0.3">
      <c r="A280" s="18" t="s">
        <v>794</v>
      </c>
      <c r="B280" s="16" t="s">
        <v>351</v>
      </c>
      <c r="C280" s="17"/>
      <c r="D280" s="17"/>
      <c r="E280" s="17"/>
      <c r="F280" s="17"/>
      <c r="G280" s="19" t="s">
        <v>795</v>
      </c>
      <c r="H280" s="20">
        <v>2210.2199999999998</v>
      </c>
      <c r="I280" s="20">
        <v>0</v>
      </c>
      <c r="J280" s="20">
        <v>0.02</v>
      </c>
      <c r="K280" s="20">
        <v>2210.1999999999998</v>
      </c>
      <c r="L280" s="20"/>
    </row>
    <row r="281" spans="1:12" x14ac:dyDescent="0.3">
      <c r="A281" s="18" t="s">
        <v>796</v>
      </c>
      <c r="B281" s="16" t="s">
        <v>351</v>
      </c>
      <c r="C281" s="17"/>
      <c r="D281" s="17"/>
      <c r="E281" s="17"/>
      <c r="F281" s="17"/>
      <c r="G281" s="19" t="s">
        <v>797</v>
      </c>
      <c r="H281" s="20">
        <v>12658.36</v>
      </c>
      <c r="I281" s="20">
        <v>14550.61</v>
      </c>
      <c r="J281" s="20">
        <v>0</v>
      </c>
      <c r="K281" s="20">
        <v>27208.97</v>
      </c>
      <c r="L281" s="20"/>
    </row>
    <row r="282" spans="1:12" x14ac:dyDescent="0.3">
      <c r="A282" s="18" t="s">
        <v>798</v>
      </c>
      <c r="B282" s="16" t="s">
        <v>351</v>
      </c>
      <c r="C282" s="17"/>
      <c r="D282" s="17"/>
      <c r="E282" s="17"/>
      <c r="F282" s="17"/>
      <c r="G282" s="19" t="s">
        <v>799</v>
      </c>
      <c r="H282" s="20">
        <v>244.69</v>
      </c>
      <c r="I282" s="20">
        <v>17.98</v>
      </c>
      <c r="J282" s="20">
        <v>0</v>
      </c>
      <c r="K282" s="20">
        <v>262.67</v>
      </c>
      <c r="L282" s="20"/>
    </row>
    <row r="283" spans="1:12" x14ac:dyDescent="0.3">
      <c r="A283" s="18" t="s">
        <v>800</v>
      </c>
      <c r="B283" s="16" t="s">
        <v>351</v>
      </c>
      <c r="C283" s="17"/>
      <c r="D283" s="17"/>
      <c r="E283" s="17"/>
      <c r="F283" s="17"/>
      <c r="G283" s="19" t="s">
        <v>801</v>
      </c>
      <c r="H283" s="20">
        <v>1829.42</v>
      </c>
      <c r="I283" s="20">
        <v>1296.1300000000001</v>
      </c>
      <c r="J283" s="20">
        <v>0</v>
      </c>
      <c r="K283" s="20">
        <v>3125.55</v>
      </c>
      <c r="L283" s="20"/>
    </row>
    <row r="284" spans="1:12" x14ac:dyDescent="0.3">
      <c r="A284" s="18" t="s">
        <v>802</v>
      </c>
      <c r="B284" s="16" t="s">
        <v>351</v>
      </c>
      <c r="C284" s="17"/>
      <c r="D284" s="17"/>
      <c r="E284" s="17"/>
      <c r="F284" s="17"/>
      <c r="G284" s="19" t="s">
        <v>803</v>
      </c>
      <c r="H284" s="20">
        <v>1555.44</v>
      </c>
      <c r="I284" s="20">
        <v>1960.72</v>
      </c>
      <c r="J284" s="20">
        <v>0</v>
      </c>
      <c r="K284" s="20">
        <v>3516.16</v>
      </c>
      <c r="L284" s="20">
        <f>I284-J284</f>
        <v>1960.72</v>
      </c>
    </row>
    <row r="285" spans="1:12" x14ac:dyDescent="0.3">
      <c r="A285" s="22" t="s">
        <v>351</v>
      </c>
      <c r="B285" s="16" t="s">
        <v>351</v>
      </c>
      <c r="C285" s="17"/>
      <c r="D285" s="17"/>
      <c r="E285" s="17"/>
      <c r="F285" s="17"/>
      <c r="G285" s="23" t="s">
        <v>351</v>
      </c>
      <c r="H285" s="24"/>
      <c r="I285" s="24"/>
      <c r="J285" s="24"/>
      <c r="K285" s="24"/>
      <c r="L285" s="24"/>
    </row>
    <row r="286" spans="1:12" x14ac:dyDescent="0.3">
      <c r="A286" s="10" t="s">
        <v>804</v>
      </c>
      <c r="B286" s="16" t="s">
        <v>351</v>
      </c>
      <c r="C286" s="17"/>
      <c r="D286" s="17"/>
      <c r="E286" s="17"/>
      <c r="F286" s="11" t="s">
        <v>805</v>
      </c>
      <c r="G286" s="12"/>
      <c r="H286" s="13">
        <v>2476</v>
      </c>
      <c r="I286" s="13">
        <v>0</v>
      </c>
      <c r="J286" s="13">
        <v>0</v>
      </c>
      <c r="K286" s="13">
        <v>2476</v>
      </c>
      <c r="L286" s="13">
        <f>I286-J286</f>
        <v>0</v>
      </c>
    </row>
    <row r="287" spans="1:12" x14ac:dyDescent="0.3">
      <c r="A287" s="18" t="s">
        <v>806</v>
      </c>
      <c r="B287" s="16" t="s">
        <v>351</v>
      </c>
      <c r="C287" s="17"/>
      <c r="D287" s="17"/>
      <c r="E287" s="17"/>
      <c r="F287" s="17"/>
      <c r="G287" s="19" t="s">
        <v>807</v>
      </c>
      <c r="H287" s="20">
        <v>2476</v>
      </c>
      <c r="I287" s="20">
        <v>0</v>
      </c>
      <c r="J287" s="20">
        <v>0</v>
      </c>
      <c r="K287" s="20">
        <v>2476</v>
      </c>
      <c r="L287" s="20"/>
    </row>
    <row r="288" spans="1:12" x14ac:dyDescent="0.3">
      <c r="A288" s="22" t="s">
        <v>351</v>
      </c>
      <c r="B288" s="16" t="s">
        <v>351</v>
      </c>
      <c r="C288" s="17"/>
      <c r="D288" s="17"/>
      <c r="E288" s="17"/>
      <c r="F288" s="17"/>
      <c r="G288" s="23" t="s">
        <v>351</v>
      </c>
      <c r="H288" s="24"/>
      <c r="I288" s="24"/>
      <c r="J288" s="24"/>
      <c r="K288" s="24"/>
      <c r="L288" s="24"/>
    </row>
    <row r="289" spans="1:12" x14ac:dyDescent="0.3">
      <c r="A289" s="10" t="s">
        <v>814</v>
      </c>
      <c r="B289" s="15" t="s">
        <v>351</v>
      </c>
      <c r="C289" s="11" t="s">
        <v>815</v>
      </c>
      <c r="D289" s="12"/>
      <c r="E289" s="12"/>
      <c r="F289" s="12"/>
      <c r="G289" s="12"/>
      <c r="H289" s="13">
        <v>548434.77</v>
      </c>
      <c r="I289" s="13">
        <v>218533.17</v>
      </c>
      <c r="J289" s="13">
        <v>0</v>
      </c>
      <c r="K289" s="13">
        <v>766967.94</v>
      </c>
      <c r="L289" s="13"/>
    </row>
    <row r="290" spans="1:12" x14ac:dyDescent="0.3">
      <c r="A290" s="10" t="s">
        <v>816</v>
      </c>
      <c r="B290" s="16" t="s">
        <v>351</v>
      </c>
      <c r="C290" s="17"/>
      <c r="D290" s="11" t="s">
        <v>815</v>
      </c>
      <c r="E290" s="12"/>
      <c r="F290" s="12"/>
      <c r="G290" s="12"/>
      <c r="H290" s="13">
        <v>548434.77</v>
      </c>
      <c r="I290" s="13">
        <v>218533.17</v>
      </c>
      <c r="J290" s="13">
        <v>0</v>
      </c>
      <c r="K290" s="13">
        <v>766967.94</v>
      </c>
      <c r="L290" s="13"/>
    </row>
    <row r="291" spans="1:12" x14ac:dyDescent="0.3">
      <c r="A291" s="10" t="s">
        <v>817</v>
      </c>
      <c r="B291" s="16" t="s">
        <v>351</v>
      </c>
      <c r="C291" s="17"/>
      <c r="D291" s="17"/>
      <c r="E291" s="11" t="s">
        <v>815</v>
      </c>
      <c r="F291" s="12"/>
      <c r="G291" s="12"/>
      <c r="H291" s="13">
        <v>548434.77</v>
      </c>
      <c r="I291" s="13">
        <v>218533.17</v>
      </c>
      <c r="J291" s="13">
        <v>0</v>
      </c>
      <c r="K291" s="13">
        <v>766967.94</v>
      </c>
      <c r="L291" s="13"/>
    </row>
    <row r="292" spans="1:12" x14ac:dyDescent="0.3">
      <c r="A292" s="10" t="s">
        <v>818</v>
      </c>
      <c r="B292" s="16" t="s">
        <v>351</v>
      </c>
      <c r="C292" s="17"/>
      <c r="D292" s="17"/>
      <c r="E292" s="17"/>
      <c r="F292" s="11" t="s">
        <v>819</v>
      </c>
      <c r="G292" s="12"/>
      <c r="H292" s="13">
        <v>306770.05</v>
      </c>
      <c r="I292" s="13">
        <v>204515.20000000001</v>
      </c>
      <c r="J292" s="13">
        <v>0</v>
      </c>
      <c r="K292" s="13">
        <v>511285.25</v>
      </c>
      <c r="L292" s="13">
        <f>I292-J292</f>
        <v>204515.20000000001</v>
      </c>
    </row>
    <row r="293" spans="1:12" x14ac:dyDescent="0.3">
      <c r="A293" s="18" t="s">
        <v>826</v>
      </c>
      <c r="B293" s="16" t="s">
        <v>351</v>
      </c>
      <c r="C293" s="17"/>
      <c r="D293" s="17"/>
      <c r="E293" s="17"/>
      <c r="F293" s="17"/>
      <c r="G293" s="19" t="s">
        <v>827</v>
      </c>
      <c r="H293" s="20">
        <v>7276</v>
      </c>
      <c r="I293" s="20">
        <v>9676</v>
      </c>
      <c r="J293" s="20">
        <v>0</v>
      </c>
      <c r="K293" s="20">
        <v>16952</v>
      </c>
      <c r="L293" s="20"/>
    </row>
    <row r="294" spans="1:12" x14ac:dyDescent="0.3">
      <c r="A294" s="18" t="s">
        <v>828</v>
      </c>
      <c r="B294" s="16" t="s">
        <v>351</v>
      </c>
      <c r="C294" s="17"/>
      <c r="D294" s="17"/>
      <c r="E294" s="17"/>
      <c r="F294" s="17"/>
      <c r="G294" s="19" t="s">
        <v>829</v>
      </c>
      <c r="H294" s="20">
        <v>84</v>
      </c>
      <c r="I294" s="20">
        <v>295.95</v>
      </c>
      <c r="J294" s="20">
        <v>0</v>
      </c>
      <c r="K294" s="20">
        <v>379.95</v>
      </c>
      <c r="L294" s="20"/>
    </row>
    <row r="295" spans="1:12" x14ac:dyDescent="0.3">
      <c r="A295" s="18" t="s">
        <v>830</v>
      </c>
      <c r="B295" s="16" t="s">
        <v>351</v>
      </c>
      <c r="C295" s="17"/>
      <c r="D295" s="17"/>
      <c r="E295" s="17"/>
      <c r="F295" s="17"/>
      <c r="G295" s="19" t="s">
        <v>831</v>
      </c>
      <c r="H295" s="20">
        <v>5937.01</v>
      </c>
      <c r="I295" s="20">
        <v>5637.01</v>
      </c>
      <c r="J295" s="20">
        <v>0</v>
      </c>
      <c r="K295" s="20">
        <v>11574.02</v>
      </c>
      <c r="L295" s="20"/>
    </row>
    <row r="296" spans="1:12" x14ac:dyDescent="0.3">
      <c r="A296" s="18" t="s">
        <v>832</v>
      </c>
      <c r="B296" s="16" t="s">
        <v>351</v>
      </c>
      <c r="C296" s="17"/>
      <c r="D296" s="17"/>
      <c r="E296" s="17"/>
      <c r="F296" s="17"/>
      <c r="G296" s="19" t="s">
        <v>833</v>
      </c>
      <c r="H296" s="20">
        <v>293473.03999999998</v>
      </c>
      <c r="I296" s="20">
        <v>188906.23999999999</v>
      </c>
      <c r="J296" s="20">
        <v>0</v>
      </c>
      <c r="K296" s="20">
        <v>482379.28</v>
      </c>
      <c r="L296" s="20"/>
    </row>
    <row r="297" spans="1:12" x14ac:dyDescent="0.3">
      <c r="A297" s="22" t="s">
        <v>351</v>
      </c>
      <c r="B297" s="16" t="s">
        <v>351</v>
      </c>
      <c r="C297" s="17"/>
      <c r="D297" s="17"/>
      <c r="E297" s="17"/>
      <c r="F297" s="17"/>
      <c r="G297" s="23" t="s">
        <v>351</v>
      </c>
      <c r="H297" s="24"/>
      <c r="I297" s="24"/>
      <c r="J297" s="24"/>
      <c r="K297" s="24"/>
      <c r="L297" s="24"/>
    </row>
    <row r="298" spans="1:12" x14ac:dyDescent="0.3">
      <c r="A298" s="10" t="s">
        <v>836</v>
      </c>
      <c r="B298" s="16" t="s">
        <v>351</v>
      </c>
      <c r="C298" s="17"/>
      <c r="D298" s="17"/>
      <c r="E298" s="17"/>
      <c r="F298" s="11" t="s">
        <v>837</v>
      </c>
      <c r="G298" s="12"/>
      <c r="H298" s="13">
        <v>800</v>
      </c>
      <c r="I298" s="13">
        <v>800</v>
      </c>
      <c r="J298" s="13">
        <v>0</v>
      </c>
      <c r="K298" s="13">
        <v>1600</v>
      </c>
      <c r="L298" s="13">
        <f>I298-J298</f>
        <v>800</v>
      </c>
    </row>
    <row r="299" spans="1:12" x14ac:dyDescent="0.3">
      <c r="A299" s="18" t="s">
        <v>838</v>
      </c>
      <c r="B299" s="16" t="s">
        <v>351</v>
      </c>
      <c r="C299" s="17"/>
      <c r="D299" s="17"/>
      <c r="E299" s="17"/>
      <c r="F299" s="17"/>
      <c r="G299" s="19" t="s">
        <v>839</v>
      </c>
      <c r="H299" s="20">
        <v>800</v>
      </c>
      <c r="I299" s="20">
        <v>800</v>
      </c>
      <c r="J299" s="20">
        <v>0</v>
      </c>
      <c r="K299" s="20">
        <v>1600</v>
      </c>
      <c r="L299" s="20"/>
    </row>
    <row r="300" spans="1:12" x14ac:dyDescent="0.3">
      <c r="A300" s="22" t="s">
        <v>351</v>
      </c>
      <c r="B300" s="16" t="s">
        <v>351</v>
      </c>
      <c r="C300" s="17"/>
      <c r="D300" s="17"/>
      <c r="E300" s="17"/>
      <c r="F300" s="17"/>
      <c r="G300" s="23" t="s">
        <v>351</v>
      </c>
      <c r="H300" s="24"/>
      <c r="I300" s="24"/>
      <c r="J300" s="24"/>
      <c r="K300" s="24"/>
      <c r="L300" s="24"/>
    </row>
    <row r="301" spans="1:12" x14ac:dyDescent="0.3">
      <c r="A301" s="10" t="s">
        <v>842</v>
      </c>
      <c r="B301" s="16" t="s">
        <v>351</v>
      </c>
      <c r="C301" s="17"/>
      <c r="D301" s="17"/>
      <c r="E301" s="17"/>
      <c r="F301" s="11" t="s">
        <v>843</v>
      </c>
      <c r="G301" s="12"/>
      <c r="H301" s="13">
        <v>14556.72</v>
      </c>
      <c r="I301" s="13">
        <v>13147.97</v>
      </c>
      <c r="J301" s="13">
        <v>0</v>
      </c>
      <c r="K301" s="13">
        <v>27704.69</v>
      </c>
      <c r="L301" s="13">
        <f>I301-J301</f>
        <v>13147.97</v>
      </c>
    </row>
    <row r="302" spans="1:12" x14ac:dyDescent="0.3">
      <c r="A302" s="18" t="s">
        <v>844</v>
      </c>
      <c r="B302" s="16" t="s">
        <v>351</v>
      </c>
      <c r="C302" s="17"/>
      <c r="D302" s="17"/>
      <c r="E302" s="17"/>
      <c r="F302" s="17"/>
      <c r="G302" s="19" t="s">
        <v>845</v>
      </c>
      <c r="H302" s="20">
        <v>14556.72</v>
      </c>
      <c r="I302" s="20">
        <v>13147.97</v>
      </c>
      <c r="J302" s="20">
        <v>0</v>
      </c>
      <c r="K302" s="20">
        <v>27704.69</v>
      </c>
      <c r="L302" s="20"/>
    </row>
    <row r="303" spans="1:12" x14ac:dyDescent="0.3">
      <c r="A303" s="22" t="s">
        <v>351</v>
      </c>
      <c r="B303" s="16" t="s">
        <v>351</v>
      </c>
      <c r="C303" s="17"/>
      <c r="D303" s="17"/>
      <c r="E303" s="17"/>
      <c r="F303" s="17"/>
      <c r="G303" s="23" t="s">
        <v>351</v>
      </c>
      <c r="H303" s="24"/>
      <c r="I303" s="24"/>
      <c r="J303" s="24"/>
      <c r="K303" s="24"/>
      <c r="L303" s="24"/>
    </row>
    <row r="304" spans="1:12" x14ac:dyDescent="0.3">
      <c r="A304" s="10" t="s">
        <v>846</v>
      </c>
      <c r="B304" s="16" t="s">
        <v>351</v>
      </c>
      <c r="C304" s="17"/>
      <c r="D304" s="17"/>
      <c r="E304" s="17"/>
      <c r="F304" s="11" t="s">
        <v>805</v>
      </c>
      <c r="G304" s="12"/>
      <c r="H304" s="13">
        <v>226308</v>
      </c>
      <c r="I304" s="13">
        <v>70</v>
      </c>
      <c r="J304" s="13">
        <v>0</v>
      </c>
      <c r="K304" s="13">
        <v>226378</v>
      </c>
      <c r="L304" s="13"/>
    </row>
    <row r="305" spans="1:12" x14ac:dyDescent="0.3">
      <c r="A305" s="18" t="s">
        <v>847</v>
      </c>
      <c r="B305" s="16" t="s">
        <v>351</v>
      </c>
      <c r="C305" s="17"/>
      <c r="D305" s="17"/>
      <c r="E305" s="17"/>
      <c r="F305" s="17"/>
      <c r="G305" s="19" t="s">
        <v>807</v>
      </c>
      <c r="H305" s="20">
        <v>619</v>
      </c>
      <c r="I305" s="20">
        <v>0</v>
      </c>
      <c r="J305" s="20">
        <v>0</v>
      </c>
      <c r="K305" s="20">
        <v>619</v>
      </c>
      <c r="L305" s="20">
        <f>I305-J305</f>
        <v>0</v>
      </c>
    </row>
    <row r="306" spans="1:12" x14ac:dyDescent="0.3">
      <c r="A306" s="18" t="s">
        <v>850</v>
      </c>
      <c r="B306" s="16" t="s">
        <v>351</v>
      </c>
      <c r="C306" s="17"/>
      <c r="D306" s="17"/>
      <c r="E306" s="17"/>
      <c r="F306" s="17"/>
      <c r="G306" s="19" t="s">
        <v>851</v>
      </c>
      <c r="H306" s="20">
        <v>224850</v>
      </c>
      <c r="I306" s="20">
        <v>0</v>
      </c>
      <c r="J306" s="20">
        <v>0</v>
      </c>
      <c r="K306" s="20">
        <v>224850</v>
      </c>
      <c r="L306" s="20">
        <f>I306-J306</f>
        <v>0</v>
      </c>
    </row>
    <row r="307" spans="1:12" x14ac:dyDescent="0.3">
      <c r="A307" s="18" t="s">
        <v>852</v>
      </c>
      <c r="B307" s="16" t="s">
        <v>351</v>
      </c>
      <c r="C307" s="17"/>
      <c r="D307" s="17"/>
      <c r="E307" s="17"/>
      <c r="F307" s="17"/>
      <c r="G307" s="19" t="s">
        <v>809</v>
      </c>
      <c r="H307" s="20">
        <v>839</v>
      </c>
      <c r="I307" s="20">
        <v>70</v>
      </c>
      <c r="J307" s="20">
        <v>0</v>
      </c>
      <c r="K307" s="20">
        <v>909</v>
      </c>
      <c r="L307" s="20">
        <f>I307-J307</f>
        <v>70</v>
      </c>
    </row>
    <row r="308" spans="1:12" x14ac:dyDescent="0.3">
      <c r="A308" s="22" t="s">
        <v>351</v>
      </c>
      <c r="B308" s="16" t="s">
        <v>351</v>
      </c>
      <c r="C308" s="17"/>
      <c r="D308" s="17"/>
      <c r="E308" s="17"/>
      <c r="F308" s="17"/>
      <c r="G308" s="23" t="s">
        <v>351</v>
      </c>
      <c r="H308" s="24"/>
      <c r="I308" s="24"/>
      <c r="J308" s="24"/>
      <c r="K308" s="24"/>
      <c r="L308" s="24"/>
    </row>
    <row r="309" spans="1:12" x14ac:dyDescent="0.3">
      <c r="A309" s="10" t="s">
        <v>853</v>
      </c>
      <c r="B309" s="15" t="s">
        <v>351</v>
      </c>
      <c r="C309" s="11" t="s">
        <v>854</v>
      </c>
      <c r="D309" s="12"/>
      <c r="E309" s="12"/>
      <c r="F309" s="12"/>
      <c r="G309" s="12"/>
      <c r="H309" s="13">
        <v>7127.03</v>
      </c>
      <c r="I309" s="13">
        <v>73886.460000000006</v>
      </c>
      <c r="J309" s="13">
        <v>0.04</v>
      </c>
      <c r="K309" s="13">
        <v>81013.45</v>
      </c>
      <c r="L309" s="13"/>
    </row>
    <row r="310" spans="1:12" x14ac:dyDescent="0.3">
      <c r="A310" s="10" t="s">
        <v>855</v>
      </c>
      <c r="B310" s="16" t="s">
        <v>351</v>
      </c>
      <c r="C310" s="17"/>
      <c r="D310" s="11" t="s">
        <v>854</v>
      </c>
      <c r="E310" s="12"/>
      <c r="F310" s="12"/>
      <c r="G310" s="12"/>
      <c r="H310" s="13">
        <v>7127.03</v>
      </c>
      <c r="I310" s="13">
        <v>73886.460000000006</v>
      </c>
      <c r="J310" s="13">
        <v>0.04</v>
      </c>
      <c r="K310" s="13">
        <v>81013.45</v>
      </c>
      <c r="L310" s="13"/>
    </row>
    <row r="311" spans="1:12" x14ac:dyDescent="0.3">
      <c r="A311" s="10" t="s">
        <v>856</v>
      </c>
      <c r="B311" s="16" t="s">
        <v>351</v>
      </c>
      <c r="C311" s="17"/>
      <c r="D311" s="17"/>
      <c r="E311" s="11" t="s">
        <v>857</v>
      </c>
      <c r="F311" s="12"/>
      <c r="G311" s="12"/>
      <c r="H311" s="13">
        <v>7127.03</v>
      </c>
      <c r="I311" s="13">
        <v>73886.460000000006</v>
      </c>
      <c r="J311" s="13">
        <v>0.04</v>
      </c>
      <c r="K311" s="13">
        <v>81013.45</v>
      </c>
      <c r="L311" s="13"/>
    </row>
    <row r="312" spans="1:12" x14ac:dyDescent="0.3">
      <c r="A312" s="10" t="s">
        <v>858</v>
      </c>
      <c r="B312" s="16" t="s">
        <v>351</v>
      </c>
      <c r="C312" s="17"/>
      <c r="D312" s="17"/>
      <c r="E312" s="17"/>
      <c r="F312" s="11" t="s">
        <v>859</v>
      </c>
      <c r="G312" s="12"/>
      <c r="H312" s="13">
        <v>5340.71</v>
      </c>
      <c r="I312" s="13">
        <v>71948.22</v>
      </c>
      <c r="J312" s="13">
        <v>0.02</v>
      </c>
      <c r="K312" s="13">
        <v>77288.91</v>
      </c>
      <c r="L312" s="13">
        <f>I312-J312</f>
        <v>71948.2</v>
      </c>
    </row>
    <row r="313" spans="1:12" x14ac:dyDescent="0.3">
      <c r="A313" s="18" t="s">
        <v>860</v>
      </c>
      <c r="B313" s="16" t="s">
        <v>351</v>
      </c>
      <c r="C313" s="17"/>
      <c r="D313" s="17"/>
      <c r="E313" s="17"/>
      <c r="F313" s="17"/>
      <c r="G313" s="19" t="s">
        <v>861</v>
      </c>
      <c r="H313" s="20">
        <v>5340.71</v>
      </c>
      <c r="I313" s="20">
        <v>71948.22</v>
      </c>
      <c r="J313" s="20">
        <v>0.02</v>
      </c>
      <c r="K313" s="20">
        <v>77288.91</v>
      </c>
      <c r="L313" s="20"/>
    </row>
    <row r="314" spans="1:12" x14ac:dyDescent="0.3">
      <c r="A314" s="22" t="s">
        <v>351</v>
      </c>
      <c r="B314" s="16" t="s">
        <v>351</v>
      </c>
      <c r="C314" s="17"/>
      <c r="D314" s="17"/>
      <c r="E314" s="17"/>
      <c r="F314" s="17"/>
      <c r="G314" s="23" t="s">
        <v>351</v>
      </c>
      <c r="H314" s="24"/>
      <c r="I314" s="24"/>
      <c r="J314" s="24"/>
      <c r="K314" s="24"/>
      <c r="L314" s="24"/>
    </row>
    <row r="315" spans="1:12" x14ac:dyDescent="0.3">
      <c r="A315" s="10" t="s">
        <v>866</v>
      </c>
      <c r="B315" s="16" t="s">
        <v>351</v>
      </c>
      <c r="C315" s="17"/>
      <c r="D315" s="17"/>
      <c r="E315" s="17"/>
      <c r="F315" s="11" t="s">
        <v>867</v>
      </c>
      <c r="G315" s="12"/>
      <c r="H315" s="13">
        <v>0</v>
      </c>
      <c r="I315" s="13">
        <v>151.91999999999999</v>
      </c>
      <c r="J315" s="13">
        <v>0</v>
      </c>
      <c r="K315" s="13">
        <v>151.91999999999999</v>
      </c>
      <c r="L315" s="13">
        <f>I315-J315</f>
        <v>151.91999999999999</v>
      </c>
    </row>
    <row r="316" spans="1:12" x14ac:dyDescent="0.3">
      <c r="A316" s="18" t="s">
        <v>868</v>
      </c>
      <c r="B316" s="16" t="s">
        <v>351</v>
      </c>
      <c r="C316" s="17"/>
      <c r="D316" s="17"/>
      <c r="E316" s="17"/>
      <c r="F316" s="17"/>
      <c r="G316" s="19" t="s">
        <v>869</v>
      </c>
      <c r="H316" s="20">
        <v>0</v>
      </c>
      <c r="I316" s="20">
        <v>151.91999999999999</v>
      </c>
      <c r="J316" s="20">
        <v>0</v>
      </c>
      <c r="K316" s="20">
        <v>151.91999999999999</v>
      </c>
      <c r="L316" s="20"/>
    </row>
    <row r="317" spans="1:12" x14ac:dyDescent="0.3">
      <c r="A317" s="22" t="s">
        <v>351</v>
      </c>
      <c r="B317" s="16" t="s">
        <v>351</v>
      </c>
      <c r="C317" s="17"/>
      <c r="D317" s="17"/>
      <c r="E317" s="17"/>
      <c r="F317" s="17"/>
      <c r="G317" s="23" t="s">
        <v>351</v>
      </c>
      <c r="H317" s="24"/>
      <c r="I317" s="24"/>
      <c r="J317" s="24"/>
      <c r="K317" s="24"/>
      <c r="L317" s="24"/>
    </row>
    <row r="318" spans="1:12" x14ac:dyDescent="0.3">
      <c r="A318" s="10" t="s">
        <v>870</v>
      </c>
      <c r="B318" s="16" t="s">
        <v>351</v>
      </c>
      <c r="C318" s="17"/>
      <c r="D318" s="17"/>
      <c r="E318" s="17"/>
      <c r="F318" s="11" t="s">
        <v>805</v>
      </c>
      <c r="G318" s="12"/>
      <c r="H318" s="13">
        <v>1786.32</v>
      </c>
      <c r="I318" s="13">
        <v>1786.32</v>
      </c>
      <c r="J318" s="13">
        <v>0.02</v>
      </c>
      <c r="K318" s="13">
        <v>3572.62</v>
      </c>
      <c r="L318" s="13">
        <f>I318-J318</f>
        <v>1786.3</v>
      </c>
    </row>
    <row r="319" spans="1:12" x14ac:dyDescent="0.3">
      <c r="A319" s="18" t="s">
        <v>872</v>
      </c>
      <c r="B319" s="16" t="s">
        <v>351</v>
      </c>
      <c r="C319" s="17"/>
      <c r="D319" s="17"/>
      <c r="E319" s="17"/>
      <c r="F319" s="17"/>
      <c r="G319" s="19" t="s">
        <v>873</v>
      </c>
      <c r="H319" s="20">
        <v>1786.32</v>
      </c>
      <c r="I319" s="20">
        <v>1786.32</v>
      </c>
      <c r="J319" s="20">
        <v>0.02</v>
      </c>
      <c r="K319" s="20">
        <v>3572.62</v>
      </c>
      <c r="L319" s="20"/>
    </row>
    <row r="320" spans="1:12" x14ac:dyDescent="0.3">
      <c r="A320" s="10" t="s">
        <v>351</v>
      </c>
      <c r="B320" s="16" t="s">
        <v>351</v>
      </c>
      <c r="C320" s="17"/>
      <c r="D320" s="17"/>
      <c r="E320" s="11" t="s">
        <v>351</v>
      </c>
      <c r="F320" s="12"/>
      <c r="G320" s="12"/>
      <c r="H320" s="9"/>
      <c r="I320" s="9"/>
      <c r="J320" s="9"/>
      <c r="K320" s="9"/>
      <c r="L320" s="9"/>
    </row>
    <row r="321" spans="1:12" x14ac:dyDescent="0.3">
      <c r="A321" s="10" t="s">
        <v>874</v>
      </c>
      <c r="B321" s="15" t="s">
        <v>351</v>
      </c>
      <c r="C321" s="11" t="s">
        <v>875</v>
      </c>
      <c r="D321" s="12"/>
      <c r="E321" s="12"/>
      <c r="F321" s="12"/>
      <c r="G321" s="12"/>
      <c r="H321" s="13">
        <v>35618.29</v>
      </c>
      <c r="I321" s="13">
        <v>111516.23</v>
      </c>
      <c r="J321" s="13">
        <v>0</v>
      </c>
      <c r="K321" s="13">
        <v>147134.51999999999</v>
      </c>
      <c r="L321" s="13"/>
    </row>
    <row r="322" spans="1:12" x14ac:dyDescent="0.3">
      <c r="A322" s="10" t="s">
        <v>876</v>
      </c>
      <c r="B322" s="16" t="s">
        <v>351</v>
      </c>
      <c r="C322" s="17"/>
      <c r="D322" s="11" t="s">
        <v>875</v>
      </c>
      <c r="E322" s="12"/>
      <c r="F322" s="12"/>
      <c r="G322" s="12"/>
      <c r="H322" s="13">
        <v>35618.29</v>
      </c>
      <c r="I322" s="13">
        <v>111516.23</v>
      </c>
      <c r="J322" s="13">
        <v>0</v>
      </c>
      <c r="K322" s="13">
        <v>147134.51999999999</v>
      </c>
      <c r="L322" s="13"/>
    </row>
    <row r="323" spans="1:12" x14ac:dyDescent="0.3">
      <c r="A323" s="10" t="s">
        <v>877</v>
      </c>
      <c r="B323" s="16" t="s">
        <v>351</v>
      </c>
      <c r="C323" s="17"/>
      <c r="D323" s="17"/>
      <c r="E323" s="11" t="s">
        <v>875</v>
      </c>
      <c r="F323" s="12"/>
      <c r="G323" s="12"/>
      <c r="H323" s="13">
        <v>35618.29</v>
      </c>
      <c r="I323" s="13">
        <v>111516.23</v>
      </c>
      <c r="J323" s="13">
        <v>0</v>
      </c>
      <c r="K323" s="13">
        <v>147134.51999999999</v>
      </c>
      <c r="L323" s="13"/>
    </row>
    <row r="324" spans="1:12" x14ac:dyDescent="0.3">
      <c r="A324" s="10" t="s">
        <v>878</v>
      </c>
      <c r="B324" s="16" t="s">
        <v>351</v>
      </c>
      <c r="C324" s="17"/>
      <c r="D324" s="17"/>
      <c r="E324" s="17"/>
      <c r="F324" s="11" t="s">
        <v>863</v>
      </c>
      <c r="G324" s="12"/>
      <c r="H324" s="13">
        <v>1147.3</v>
      </c>
      <c r="I324" s="13">
        <v>62772.9</v>
      </c>
      <c r="J324" s="13">
        <v>0</v>
      </c>
      <c r="K324" s="13">
        <v>63920.2</v>
      </c>
      <c r="L324" s="13">
        <f>I324-J324</f>
        <v>62772.9</v>
      </c>
    </row>
    <row r="325" spans="1:12" x14ac:dyDescent="0.3">
      <c r="A325" s="18" t="s">
        <v>879</v>
      </c>
      <c r="B325" s="16" t="s">
        <v>351</v>
      </c>
      <c r="C325" s="17"/>
      <c r="D325" s="17"/>
      <c r="E325" s="17"/>
      <c r="F325" s="17"/>
      <c r="G325" s="19" t="s">
        <v>880</v>
      </c>
      <c r="H325" s="20">
        <v>1147.3</v>
      </c>
      <c r="I325" s="20">
        <v>62772.9</v>
      </c>
      <c r="J325" s="20">
        <v>0</v>
      </c>
      <c r="K325" s="20">
        <v>63920.2</v>
      </c>
      <c r="L325" s="20"/>
    </row>
    <row r="326" spans="1:12" x14ac:dyDescent="0.3">
      <c r="A326" s="22" t="s">
        <v>351</v>
      </c>
      <c r="B326" s="16" t="s">
        <v>351</v>
      </c>
      <c r="C326" s="17"/>
      <c r="D326" s="17"/>
      <c r="E326" s="17"/>
      <c r="F326" s="17"/>
      <c r="G326" s="23" t="s">
        <v>351</v>
      </c>
      <c r="H326" s="24"/>
      <c r="I326" s="24"/>
      <c r="J326" s="24"/>
      <c r="K326" s="24"/>
      <c r="L326" s="24"/>
    </row>
    <row r="327" spans="1:12" x14ac:dyDescent="0.3">
      <c r="A327" s="10" t="s">
        <v>881</v>
      </c>
      <c r="B327" s="16" t="s">
        <v>351</v>
      </c>
      <c r="C327" s="17"/>
      <c r="D327" s="17"/>
      <c r="E327" s="17"/>
      <c r="F327" s="11" t="s">
        <v>882</v>
      </c>
      <c r="G327" s="12"/>
      <c r="H327" s="13">
        <v>26423.99</v>
      </c>
      <c r="I327" s="13">
        <v>48743.33</v>
      </c>
      <c r="J327" s="13">
        <v>0</v>
      </c>
      <c r="K327" s="13">
        <v>75167.320000000007</v>
      </c>
      <c r="L327" s="13"/>
    </row>
    <row r="328" spans="1:12" x14ac:dyDescent="0.3">
      <c r="A328" s="18" t="s">
        <v>883</v>
      </c>
      <c r="B328" s="16" t="s">
        <v>351</v>
      </c>
      <c r="C328" s="17"/>
      <c r="D328" s="17"/>
      <c r="E328" s="17"/>
      <c r="F328" s="17"/>
      <c r="G328" s="19" t="s">
        <v>884</v>
      </c>
      <c r="H328" s="20">
        <v>20285</v>
      </c>
      <c r="I328" s="20">
        <v>42650</v>
      </c>
      <c r="J328" s="20">
        <v>0</v>
      </c>
      <c r="K328" s="20">
        <v>62935</v>
      </c>
      <c r="L328" s="20">
        <f>I328-J328</f>
        <v>42650</v>
      </c>
    </row>
    <row r="329" spans="1:12" x14ac:dyDescent="0.3">
      <c r="A329" s="18" t="s">
        <v>885</v>
      </c>
      <c r="B329" s="16" t="s">
        <v>351</v>
      </c>
      <c r="C329" s="17"/>
      <c r="D329" s="17"/>
      <c r="E329" s="17"/>
      <c r="F329" s="17"/>
      <c r="G329" s="19" t="s">
        <v>886</v>
      </c>
      <c r="H329" s="20">
        <v>6138.99</v>
      </c>
      <c r="I329" s="20">
        <v>6093.33</v>
      </c>
      <c r="J329" s="20">
        <v>0</v>
      </c>
      <c r="K329" s="20">
        <v>12232.32</v>
      </c>
      <c r="L329" s="20">
        <f>I329-J329</f>
        <v>6093.33</v>
      </c>
    </row>
    <row r="330" spans="1:12" x14ac:dyDescent="0.3">
      <c r="A330" s="22" t="s">
        <v>351</v>
      </c>
      <c r="B330" s="16" t="s">
        <v>351</v>
      </c>
      <c r="C330" s="17"/>
      <c r="D330" s="17"/>
      <c r="E330" s="17"/>
      <c r="F330" s="17"/>
      <c r="G330" s="23" t="s">
        <v>351</v>
      </c>
      <c r="H330" s="24"/>
      <c r="I330" s="24"/>
      <c r="J330" s="24"/>
      <c r="K330" s="24"/>
      <c r="L330" s="24"/>
    </row>
    <row r="331" spans="1:12" x14ac:dyDescent="0.3">
      <c r="A331" s="10" t="s">
        <v>887</v>
      </c>
      <c r="B331" s="16" t="s">
        <v>351</v>
      </c>
      <c r="C331" s="17"/>
      <c r="D331" s="17"/>
      <c r="E331" s="17"/>
      <c r="F331" s="11" t="s">
        <v>805</v>
      </c>
      <c r="G331" s="12"/>
      <c r="H331" s="13">
        <v>8047</v>
      </c>
      <c r="I331" s="13">
        <v>0</v>
      </c>
      <c r="J331" s="13">
        <v>0</v>
      </c>
      <c r="K331" s="13">
        <v>8047</v>
      </c>
      <c r="L331" s="13">
        <f>I331-J331</f>
        <v>0</v>
      </c>
    </row>
    <row r="332" spans="1:12" x14ac:dyDescent="0.3">
      <c r="A332" s="18" t="s">
        <v>888</v>
      </c>
      <c r="B332" s="16" t="s">
        <v>351</v>
      </c>
      <c r="C332" s="17"/>
      <c r="D332" s="17"/>
      <c r="E332" s="17"/>
      <c r="F332" s="17"/>
      <c r="G332" s="19" t="s">
        <v>807</v>
      </c>
      <c r="H332" s="20">
        <v>8047</v>
      </c>
      <c r="I332" s="20">
        <v>0</v>
      </c>
      <c r="J332" s="20">
        <v>0</v>
      </c>
      <c r="K332" s="20">
        <v>8047</v>
      </c>
      <c r="L332" s="20"/>
    </row>
    <row r="333" spans="1:12" x14ac:dyDescent="0.3">
      <c r="A333" s="22" t="s">
        <v>351</v>
      </c>
      <c r="B333" s="16" t="s">
        <v>351</v>
      </c>
      <c r="C333" s="17"/>
      <c r="D333" s="17"/>
      <c r="E333" s="17"/>
      <c r="F333" s="17"/>
      <c r="G333" s="23" t="s">
        <v>351</v>
      </c>
      <c r="H333" s="24"/>
      <c r="I333" s="24"/>
      <c r="J333" s="24"/>
      <c r="K333" s="24"/>
      <c r="L333" s="24"/>
    </row>
    <row r="334" spans="1:12" x14ac:dyDescent="0.3">
      <c r="A334" s="10" t="s">
        <v>890</v>
      </c>
      <c r="B334" s="15" t="s">
        <v>351</v>
      </c>
      <c r="C334" s="11" t="s">
        <v>891</v>
      </c>
      <c r="D334" s="12"/>
      <c r="E334" s="12"/>
      <c r="F334" s="12"/>
      <c r="G334" s="12"/>
      <c r="H334" s="13">
        <v>45589.48</v>
      </c>
      <c r="I334" s="13">
        <v>182713.57</v>
      </c>
      <c r="J334" s="13">
        <v>0</v>
      </c>
      <c r="K334" s="13">
        <v>228303.05</v>
      </c>
      <c r="L334" s="13"/>
    </row>
    <row r="335" spans="1:12" x14ac:dyDescent="0.3">
      <c r="A335" s="10" t="s">
        <v>892</v>
      </c>
      <c r="B335" s="16" t="s">
        <v>351</v>
      </c>
      <c r="C335" s="17"/>
      <c r="D335" s="11" t="s">
        <v>891</v>
      </c>
      <c r="E335" s="12"/>
      <c r="F335" s="12"/>
      <c r="G335" s="12"/>
      <c r="H335" s="13">
        <v>45589.48</v>
      </c>
      <c r="I335" s="13">
        <v>182713.57</v>
      </c>
      <c r="J335" s="13">
        <v>0</v>
      </c>
      <c r="K335" s="13">
        <v>228303.05</v>
      </c>
      <c r="L335" s="13"/>
    </row>
    <row r="336" spans="1:12" x14ac:dyDescent="0.3">
      <c r="A336" s="10" t="s">
        <v>893</v>
      </c>
      <c r="B336" s="16" t="s">
        <v>351</v>
      </c>
      <c r="C336" s="17"/>
      <c r="D336" s="17"/>
      <c r="E336" s="11" t="s">
        <v>891</v>
      </c>
      <c r="F336" s="12"/>
      <c r="G336" s="12"/>
      <c r="H336" s="13">
        <v>45589.48</v>
      </c>
      <c r="I336" s="13">
        <v>182713.57</v>
      </c>
      <c r="J336" s="13">
        <v>0</v>
      </c>
      <c r="K336" s="13">
        <v>228303.05</v>
      </c>
      <c r="L336" s="13"/>
    </row>
    <row r="337" spans="1:12" x14ac:dyDescent="0.3">
      <c r="A337" s="10" t="s">
        <v>903</v>
      </c>
      <c r="B337" s="16" t="s">
        <v>351</v>
      </c>
      <c r="C337" s="17"/>
      <c r="D337" s="17"/>
      <c r="E337" s="17"/>
      <c r="F337" s="11" t="s">
        <v>904</v>
      </c>
      <c r="G337" s="12"/>
      <c r="H337" s="13">
        <v>0</v>
      </c>
      <c r="I337" s="13">
        <v>1056</v>
      </c>
      <c r="J337" s="13">
        <v>0</v>
      </c>
      <c r="K337" s="13">
        <v>1056</v>
      </c>
      <c r="L337" s="13">
        <f>I337-J337</f>
        <v>1056</v>
      </c>
    </row>
    <row r="338" spans="1:12" x14ac:dyDescent="0.3">
      <c r="A338" s="18" t="s">
        <v>905</v>
      </c>
      <c r="B338" s="16" t="s">
        <v>351</v>
      </c>
      <c r="C338" s="17"/>
      <c r="D338" s="17"/>
      <c r="E338" s="17"/>
      <c r="F338" s="17"/>
      <c r="G338" s="19" t="s">
        <v>906</v>
      </c>
      <c r="H338" s="20">
        <v>0</v>
      </c>
      <c r="I338" s="20">
        <v>1056</v>
      </c>
      <c r="J338" s="20">
        <v>0</v>
      </c>
      <c r="K338" s="20">
        <v>1056</v>
      </c>
      <c r="L338" s="20"/>
    </row>
    <row r="339" spans="1:12" x14ac:dyDescent="0.3">
      <c r="A339" s="22" t="s">
        <v>351</v>
      </c>
      <c r="B339" s="16" t="s">
        <v>351</v>
      </c>
      <c r="C339" s="17"/>
      <c r="D339" s="17"/>
      <c r="E339" s="17"/>
      <c r="F339" s="17"/>
      <c r="G339" s="23" t="s">
        <v>351</v>
      </c>
      <c r="H339" s="24"/>
      <c r="I339" s="24"/>
      <c r="J339" s="24"/>
      <c r="K339" s="24"/>
      <c r="L339" s="24"/>
    </row>
    <row r="340" spans="1:12" x14ac:dyDescent="0.3">
      <c r="A340" s="10" t="s">
        <v>907</v>
      </c>
      <c r="B340" s="16" t="s">
        <v>351</v>
      </c>
      <c r="C340" s="17"/>
      <c r="D340" s="17"/>
      <c r="E340" s="17"/>
      <c r="F340" s="11" t="s">
        <v>908</v>
      </c>
      <c r="G340" s="12"/>
      <c r="H340" s="13">
        <v>44970.48</v>
      </c>
      <c r="I340" s="13">
        <v>155675.97</v>
      </c>
      <c r="J340" s="13">
        <v>0</v>
      </c>
      <c r="K340" s="13">
        <v>200646.45</v>
      </c>
      <c r="L340" s="13"/>
    </row>
    <row r="341" spans="1:12" x14ac:dyDescent="0.3">
      <c r="A341" s="18" t="s">
        <v>909</v>
      </c>
      <c r="B341" s="16" t="s">
        <v>351</v>
      </c>
      <c r="C341" s="17"/>
      <c r="D341" s="17"/>
      <c r="E341" s="17"/>
      <c r="F341" s="17"/>
      <c r="G341" s="19" t="s">
        <v>869</v>
      </c>
      <c r="H341" s="20">
        <v>0</v>
      </c>
      <c r="I341" s="20">
        <v>17426.55</v>
      </c>
      <c r="J341" s="20">
        <v>0</v>
      </c>
      <c r="K341" s="20">
        <v>17426.55</v>
      </c>
      <c r="L341" s="20">
        <f t="shared" ref="L341:L348" si="1">I341-J341</f>
        <v>17426.55</v>
      </c>
    </row>
    <row r="342" spans="1:12" x14ac:dyDescent="0.3">
      <c r="A342" s="18" t="s">
        <v>910</v>
      </c>
      <c r="B342" s="16" t="s">
        <v>351</v>
      </c>
      <c r="C342" s="17"/>
      <c r="D342" s="17"/>
      <c r="E342" s="17"/>
      <c r="F342" s="17"/>
      <c r="G342" s="19" t="s">
        <v>911</v>
      </c>
      <c r="H342" s="20">
        <v>11914</v>
      </c>
      <c r="I342" s="20">
        <v>77280</v>
      </c>
      <c r="J342" s="20">
        <v>0</v>
      </c>
      <c r="K342" s="20">
        <v>89194</v>
      </c>
      <c r="L342" s="20">
        <f t="shared" si="1"/>
        <v>77280</v>
      </c>
    </row>
    <row r="343" spans="1:12" x14ac:dyDescent="0.3">
      <c r="A343" s="18" t="s">
        <v>912</v>
      </c>
      <c r="B343" s="16" t="s">
        <v>351</v>
      </c>
      <c r="C343" s="17"/>
      <c r="D343" s="17"/>
      <c r="E343" s="17"/>
      <c r="F343" s="17"/>
      <c r="G343" s="19" t="s">
        <v>913</v>
      </c>
      <c r="H343" s="20">
        <v>0</v>
      </c>
      <c r="I343" s="20">
        <v>25787.360000000001</v>
      </c>
      <c r="J343" s="20">
        <v>0</v>
      </c>
      <c r="K343" s="20">
        <v>25787.360000000001</v>
      </c>
      <c r="L343" s="20">
        <f t="shared" si="1"/>
        <v>25787.360000000001</v>
      </c>
    </row>
    <row r="344" spans="1:12" x14ac:dyDescent="0.3">
      <c r="A344" s="18" t="s">
        <v>914</v>
      </c>
      <c r="B344" s="16" t="s">
        <v>351</v>
      </c>
      <c r="C344" s="17"/>
      <c r="D344" s="17"/>
      <c r="E344" s="17"/>
      <c r="F344" s="17"/>
      <c r="G344" s="19" t="s">
        <v>915</v>
      </c>
      <c r="H344" s="20">
        <v>-0.02</v>
      </c>
      <c r="I344" s="20">
        <v>0</v>
      </c>
      <c r="J344" s="20">
        <v>0</v>
      </c>
      <c r="K344" s="20">
        <v>-0.02</v>
      </c>
      <c r="L344" s="20">
        <f t="shared" si="1"/>
        <v>0</v>
      </c>
    </row>
    <row r="345" spans="1:12" x14ac:dyDescent="0.3">
      <c r="A345" s="18" t="s">
        <v>916</v>
      </c>
      <c r="B345" s="16" t="s">
        <v>351</v>
      </c>
      <c r="C345" s="17"/>
      <c r="D345" s="17"/>
      <c r="E345" s="17"/>
      <c r="F345" s="17"/>
      <c r="G345" s="19" t="s">
        <v>917</v>
      </c>
      <c r="H345" s="20">
        <v>29770.2</v>
      </c>
      <c r="I345" s="20">
        <v>32608.81</v>
      </c>
      <c r="J345" s="20">
        <v>0</v>
      </c>
      <c r="K345" s="20">
        <v>62379.01</v>
      </c>
      <c r="L345" s="20">
        <f t="shared" si="1"/>
        <v>32608.81</v>
      </c>
    </row>
    <row r="346" spans="1:12" x14ac:dyDescent="0.3">
      <c r="A346" s="18" t="s">
        <v>918</v>
      </c>
      <c r="B346" s="16" t="s">
        <v>351</v>
      </c>
      <c r="C346" s="17"/>
      <c r="D346" s="17"/>
      <c r="E346" s="17"/>
      <c r="F346" s="17"/>
      <c r="G346" s="19" t="s">
        <v>919</v>
      </c>
      <c r="H346" s="20">
        <v>906.3</v>
      </c>
      <c r="I346" s="20">
        <v>2430.15</v>
      </c>
      <c r="J346" s="20">
        <v>0</v>
      </c>
      <c r="K346" s="20">
        <v>3336.45</v>
      </c>
      <c r="L346" s="20">
        <f t="shared" si="1"/>
        <v>2430.15</v>
      </c>
    </row>
    <row r="347" spans="1:12" x14ac:dyDescent="0.3">
      <c r="A347" s="18" t="s">
        <v>920</v>
      </c>
      <c r="B347" s="16" t="s">
        <v>351</v>
      </c>
      <c r="C347" s="17"/>
      <c r="D347" s="17"/>
      <c r="E347" s="17"/>
      <c r="F347" s="17"/>
      <c r="G347" s="19" t="s">
        <v>921</v>
      </c>
      <c r="H347" s="20">
        <v>0</v>
      </c>
      <c r="I347" s="20">
        <v>143.1</v>
      </c>
      <c r="J347" s="20">
        <v>0</v>
      </c>
      <c r="K347" s="20">
        <v>143.1</v>
      </c>
      <c r="L347" s="20">
        <f t="shared" si="1"/>
        <v>143.1</v>
      </c>
    </row>
    <row r="348" spans="1:12" x14ac:dyDescent="0.3">
      <c r="A348" s="18" t="s">
        <v>922</v>
      </c>
      <c r="B348" s="16" t="s">
        <v>351</v>
      </c>
      <c r="C348" s="17"/>
      <c r="D348" s="17"/>
      <c r="E348" s="17"/>
      <c r="F348" s="17"/>
      <c r="G348" s="19" t="s">
        <v>923</v>
      </c>
      <c r="H348" s="20">
        <v>2380</v>
      </c>
      <c r="I348" s="20">
        <v>0</v>
      </c>
      <c r="J348" s="20">
        <v>0</v>
      </c>
      <c r="K348" s="20">
        <v>2380</v>
      </c>
      <c r="L348" s="20">
        <f t="shared" si="1"/>
        <v>0</v>
      </c>
    </row>
    <row r="349" spans="1:12" x14ac:dyDescent="0.3">
      <c r="A349" s="22" t="s">
        <v>351</v>
      </c>
      <c r="B349" s="16" t="s">
        <v>351</v>
      </c>
      <c r="C349" s="17"/>
      <c r="D349" s="17"/>
      <c r="E349" s="17"/>
      <c r="F349" s="17"/>
      <c r="G349" s="23" t="s">
        <v>351</v>
      </c>
      <c r="H349" s="24"/>
      <c r="I349" s="24"/>
      <c r="J349" s="24"/>
      <c r="K349" s="24"/>
      <c r="L349" s="24"/>
    </row>
    <row r="350" spans="1:12" x14ac:dyDescent="0.3">
      <c r="A350" s="10" t="s">
        <v>924</v>
      </c>
      <c r="B350" s="16" t="s">
        <v>351</v>
      </c>
      <c r="C350" s="17"/>
      <c r="D350" s="17"/>
      <c r="E350" s="17"/>
      <c r="F350" s="11" t="s">
        <v>805</v>
      </c>
      <c r="G350" s="12"/>
      <c r="H350" s="13">
        <v>619</v>
      </c>
      <c r="I350" s="13">
        <v>25981.599999999999</v>
      </c>
      <c r="J350" s="13">
        <v>0</v>
      </c>
      <c r="K350" s="13">
        <v>26600.6</v>
      </c>
      <c r="L350" s="13">
        <f>I350-J350</f>
        <v>25981.599999999999</v>
      </c>
    </row>
    <row r="351" spans="1:12" x14ac:dyDescent="0.3">
      <c r="A351" s="18" t="s">
        <v>925</v>
      </c>
      <c r="B351" s="16" t="s">
        <v>351</v>
      </c>
      <c r="C351" s="17"/>
      <c r="D351" s="17"/>
      <c r="E351" s="17"/>
      <c r="F351" s="17"/>
      <c r="G351" s="19" t="s">
        <v>807</v>
      </c>
      <c r="H351" s="20">
        <v>619</v>
      </c>
      <c r="I351" s="20">
        <v>2041.6</v>
      </c>
      <c r="J351" s="20">
        <v>0</v>
      </c>
      <c r="K351" s="20">
        <v>2660.6</v>
      </c>
      <c r="L351" s="20"/>
    </row>
    <row r="352" spans="1:12" x14ac:dyDescent="0.3">
      <c r="A352" s="18" t="s">
        <v>926</v>
      </c>
      <c r="B352" s="16" t="s">
        <v>351</v>
      </c>
      <c r="C352" s="17"/>
      <c r="D352" s="17"/>
      <c r="E352" s="17"/>
      <c r="F352" s="17"/>
      <c r="G352" s="19" t="s">
        <v>809</v>
      </c>
      <c r="H352" s="20">
        <v>0</v>
      </c>
      <c r="I352" s="20">
        <v>23940</v>
      </c>
      <c r="J352" s="20">
        <v>0</v>
      </c>
      <c r="K352" s="20">
        <v>23940</v>
      </c>
      <c r="L352" s="20"/>
    </row>
    <row r="353" spans="1:12" x14ac:dyDescent="0.3">
      <c r="A353" s="22" t="s">
        <v>351</v>
      </c>
      <c r="B353" s="16" t="s">
        <v>351</v>
      </c>
      <c r="C353" s="17"/>
      <c r="D353" s="17"/>
      <c r="E353" s="17"/>
      <c r="F353" s="17"/>
      <c r="G353" s="23" t="s">
        <v>351</v>
      </c>
      <c r="H353" s="24"/>
      <c r="I353" s="24"/>
      <c r="J353" s="24"/>
      <c r="K353" s="24"/>
      <c r="L353" s="24"/>
    </row>
    <row r="354" spans="1:12" x14ac:dyDescent="0.3">
      <c r="A354" s="10" t="s">
        <v>927</v>
      </c>
      <c r="B354" s="15" t="s">
        <v>351</v>
      </c>
      <c r="C354" s="11" t="s">
        <v>928</v>
      </c>
      <c r="D354" s="12"/>
      <c r="E354" s="12"/>
      <c r="F354" s="12"/>
      <c r="G354" s="12"/>
      <c r="H354" s="13">
        <v>25774.09</v>
      </c>
      <c r="I354" s="13">
        <v>27241.61</v>
      </c>
      <c r="J354" s="13">
        <v>0.03</v>
      </c>
      <c r="K354" s="13">
        <v>53015.67</v>
      </c>
      <c r="L354" s="13"/>
    </row>
    <row r="355" spans="1:12" x14ac:dyDescent="0.3">
      <c r="A355" s="10" t="s">
        <v>929</v>
      </c>
      <c r="B355" s="16" t="s">
        <v>351</v>
      </c>
      <c r="C355" s="17"/>
      <c r="D355" s="11" t="s">
        <v>928</v>
      </c>
      <c r="E355" s="12"/>
      <c r="F355" s="12"/>
      <c r="G355" s="12"/>
      <c r="H355" s="13">
        <v>25774.09</v>
      </c>
      <c r="I355" s="13">
        <v>27241.61</v>
      </c>
      <c r="J355" s="13">
        <v>0.03</v>
      </c>
      <c r="K355" s="13">
        <v>53015.67</v>
      </c>
      <c r="L355" s="13"/>
    </row>
    <row r="356" spans="1:12" x14ac:dyDescent="0.3">
      <c r="A356" s="10" t="s">
        <v>930</v>
      </c>
      <c r="B356" s="16" t="s">
        <v>351</v>
      </c>
      <c r="C356" s="17"/>
      <c r="D356" s="17"/>
      <c r="E356" s="11" t="s">
        <v>928</v>
      </c>
      <c r="F356" s="12"/>
      <c r="G356" s="12"/>
      <c r="H356" s="13">
        <v>25774.09</v>
      </c>
      <c r="I356" s="13">
        <v>27241.61</v>
      </c>
      <c r="J356" s="13">
        <v>0.03</v>
      </c>
      <c r="K356" s="13">
        <v>53015.67</v>
      </c>
      <c r="L356" s="13"/>
    </row>
    <row r="357" spans="1:12" x14ac:dyDescent="0.3">
      <c r="A357" s="10" t="s">
        <v>931</v>
      </c>
      <c r="B357" s="16" t="s">
        <v>351</v>
      </c>
      <c r="C357" s="17"/>
      <c r="D357" s="17"/>
      <c r="E357" s="17"/>
      <c r="F357" s="11" t="s">
        <v>932</v>
      </c>
      <c r="G357" s="12"/>
      <c r="H357" s="13">
        <v>3137.53</v>
      </c>
      <c r="I357" s="13">
        <v>3137.53</v>
      </c>
      <c r="J357" s="13">
        <v>0.03</v>
      </c>
      <c r="K357" s="13">
        <v>6275.03</v>
      </c>
      <c r="L357" s="13">
        <f>I357-J357</f>
        <v>3137.5</v>
      </c>
    </row>
    <row r="358" spans="1:12" x14ac:dyDescent="0.3">
      <c r="A358" s="18" t="s">
        <v>933</v>
      </c>
      <c r="B358" s="16" t="s">
        <v>351</v>
      </c>
      <c r="C358" s="17"/>
      <c r="D358" s="17"/>
      <c r="E358" s="17"/>
      <c r="F358" s="17"/>
      <c r="G358" s="19" t="s">
        <v>934</v>
      </c>
      <c r="H358" s="20">
        <v>1737.53</v>
      </c>
      <c r="I358" s="20">
        <v>1737.53</v>
      </c>
      <c r="J358" s="20">
        <v>0.03</v>
      </c>
      <c r="K358" s="20">
        <v>3475.03</v>
      </c>
      <c r="L358" s="20"/>
    </row>
    <row r="359" spans="1:12" x14ac:dyDescent="0.3">
      <c r="A359" s="18" t="s">
        <v>935</v>
      </c>
      <c r="B359" s="16" t="s">
        <v>351</v>
      </c>
      <c r="C359" s="17"/>
      <c r="D359" s="17"/>
      <c r="E359" s="17"/>
      <c r="F359" s="17"/>
      <c r="G359" s="19" t="s">
        <v>936</v>
      </c>
      <c r="H359" s="20">
        <v>1400</v>
      </c>
      <c r="I359" s="20">
        <v>1400</v>
      </c>
      <c r="J359" s="20">
        <v>0</v>
      </c>
      <c r="K359" s="20">
        <v>2800</v>
      </c>
      <c r="L359" s="20"/>
    </row>
    <row r="360" spans="1:12" x14ac:dyDescent="0.3">
      <c r="A360" s="22" t="s">
        <v>351</v>
      </c>
      <c r="B360" s="16" t="s">
        <v>351</v>
      </c>
      <c r="C360" s="17"/>
      <c r="D360" s="17"/>
      <c r="E360" s="17"/>
      <c r="F360" s="17"/>
      <c r="G360" s="23" t="s">
        <v>351</v>
      </c>
      <c r="H360" s="24"/>
      <c r="I360" s="24"/>
      <c r="J360" s="24"/>
      <c r="K360" s="24"/>
      <c r="L360" s="24"/>
    </row>
    <row r="361" spans="1:12" x14ac:dyDescent="0.3">
      <c r="A361" s="10" t="s">
        <v>937</v>
      </c>
      <c r="B361" s="16" t="s">
        <v>351</v>
      </c>
      <c r="C361" s="17"/>
      <c r="D361" s="17"/>
      <c r="E361" s="17"/>
      <c r="F361" s="11" t="s">
        <v>938</v>
      </c>
      <c r="G361" s="12"/>
      <c r="H361" s="13">
        <v>22636.560000000001</v>
      </c>
      <c r="I361" s="13">
        <v>24104.080000000002</v>
      </c>
      <c r="J361" s="13">
        <v>0</v>
      </c>
      <c r="K361" s="13">
        <v>46740.639999999999</v>
      </c>
      <c r="L361" s="13">
        <f>I361-J361</f>
        <v>24104.080000000002</v>
      </c>
    </row>
    <row r="362" spans="1:12" x14ac:dyDescent="0.3">
      <c r="A362" s="18" t="s">
        <v>939</v>
      </c>
      <c r="B362" s="16" t="s">
        <v>351</v>
      </c>
      <c r="C362" s="17"/>
      <c r="D362" s="17"/>
      <c r="E362" s="17"/>
      <c r="F362" s="17"/>
      <c r="G362" s="19" t="s">
        <v>940</v>
      </c>
      <c r="H362" s="20">
        <v>22636.560000000001</v>
      </c>
      <c r="I362" s="20">
        <v>24104.080000000002</v>
      </c>
      <c r="J362" s="20">
        <v>0</v>
      </c>
      <c r="K362" s="20">
        <v>46740.639999999999</v>
      </c>
      <c r="L362" s="20"/>
    </row>
    <row r="363" spans="1:12" x14ac:dyDescent="0.3">
      <c r="A363" s="22" t="s">
        <v>351</v>
      </c>
      <c r="B363" s="16" t="s">
        <v>351</v>
      </c>
      <c r="C363" s="17"/>
      <c r="D363" s="17"/>
      <c r="E363" s="17"/>
      <c r="F363" s="17"/>
      <c r="G363" s="23" t="s">
        <v>351</v>
      </c>
      <c r="H363" s="24"/>
      <c r="I363" s="24"/>
      <c r="J363" s="24"/>
      <c r="K363" s="24"/>
      <c r="L363" s="24"/>
    </row>
    <row r="364" spans="1:12" x14ac:dyDescent="0.3">
      <c r="A364" s="10" t="s">
        <v>951</v>
      </c>
      <c r="B364" s="15" t="s">
        <v>351</v>
      </c>
      <c r="C364" s="11" t="s">
        <v>952</v>
      </c>
      <c r="D364" s="12"/>
      <c r="E364" s="12"/>
      <c r="F364" s="12"/>
      <c r="G364" s="12"/>
      <c r="H364" s="13">
        <v>414408.18</v>
      </c>
      <c r="I364" s="13">
        <v>379966.45</v>
      </c>
      <c r="J364" s="13">
        <v>0</v>
      </c>
      <c r="K364" s="13">
        <v>794374.63</v>
      </c>
      <c r="L364" s="13"/>
    </row>
    <row r="365" spans="1:12" x14ac:dyDescent="0.3">
      <c r="A365" s="10" t="s">
        <v>953</v>
      </c>
      <c r="B365" s="16" t="s">
        <v>351</v>
      </c>
      <c r="C365" s="17"/>
      <c r="D365" s="11" t="s">
        <v>952</v>
      </c>
      <c r="E365" s="12"/>
      <c r="F365" s="12"/>
      <c r="G365" s="12"/>
      <c r="H365" s="13">
        <v>414408.18</v>
      </c>
      <c r="I365" s="13">
        <v>379966.45</v>
      </c>
      <c r="J365" s="13">
        <v>0</v>
      </c>
      <c r="K365" s="13">
        <v>794374.63</v>
      </c>
      <c r="L365" s="13"/>
    </row>
    <row r="366" spans="1:12" x14ac:dyDescent="0.3">
      <c r="A366" s="10" t="s">
        <v>954</v>
      </c>
      <c r="B366" s="16" t="s">
        <v>351</v>
      </c>
      <c r="C366" s="17"/>
      <c r="D366" s="17"/>
      <c r="E366" s="11" t="s">
        <v>952</v>
      </c>
      <c r="F366" s="12"/>
      <c r="G366" s="12"/>
      <c r="H366" s="13">
        <v>414408.18</v>
      </c>
      <c r="I366" s="13">
        <v>379966.45</v>
      </c>
      <c r="J366" s="13">
        <v>0</v>
      </c>
      <c r="K366" s="13">
        <v>794374.63</v>
      </c>
      <c r="L366" s="13"/>
    </row>
    <row r="367" spans="1:12" x14ac:dyDescent="0.3">
      <c r="A367" s="10" t="s">
        <v>955</v>
      </c>
      <c r="B367" s="16" t="s">
        <v>351</v>
      </c>
      <c r="C367" s="17"/>
      <c r="D367" s="17"/>
      <c r="E367" s="17"/>
      <c r="F367" s="11" t="s">
        <v>952</v>
      </c>
      <c r="G367" s="12"/>
      <c r="H367" s="13">
        <v>414408.18</v>
      </c>
      <c r="I367" s="13">
        <v>379966.45</v>
      </c>
      <c r="J367" s="13">
        <v>0</v>
      </c>
      <c r="K367" s="13">
        <v>794374.63</v>
      </c>
      <c r="L367" s="13"/>
    </row>
    <row r="368" spans="1:12" x14ac:dyDescent="0.3">
      <c r="A368" s="18" t="s">
        <v>956</v>
      </c>
      <c r="B368" s="16" t="s">
        <v>351</v>
      </c>
      <c r="C368" s="17"/>
      <c r="D368" s="17"/>
      <c r="E368" s="17"/>
      <c r="F368" s="17"/>
      <c r="G368" s="19" t="s">
        <v>957</v>
      </c>
      <c r="H368" s="20">
        <v>411792.68</v>
      </c>
      <c r="I368" s="20">
        <v>378009.87</v>
      </c>
      <c r="J368" s="20">
        <v>0</v>
      </c>
      <c r="K368" s="20">
        <v>789802.55</v>
      </c>
      <c r="L368" s="20">
        <f>I368-J368</f>
        <v>378009.87</v>
      </c>
    </row>
    <row r="369" spans="1:12" x14ac:dyDescent="0.3">
      <c r="A369" s="18" t="s">
        <v>958</v>
      </c>
      <c r="B369" s="16" t="s">
        <v>351</v>
      </c>
      <c r="C369" s="17"/>
      <c r="D369" s="17"/>
      <c r="E369" s="17"/>
      <c r="F369" s="17"/>
      <c r="G369" s="19" t="s">
        <v>959</v>
      </c>
      <c r="H369" s="20">
        <v>2615.5</v>
      </c>
      <c r="I369" s="20">
        <v>1956.58</v>
      </c>
      <c r="J369" s="20">
        <v>0</v>
      </c>
      <c r="K369" s="20">
        <v>4572.08</v>
      </c>
      <c r="L369" s="20">
        <f>I369-J369</f>
        <v>1956.58</v>
      </c>
    </row>
    <row r="370" spans="1:12" x14ac:dyDescent="0.3">
      <c r="A370" s="22" t="s">
        <v>351</v>
      </c>
      <c r="B370" s="16" t="s">
        <v>351</v>
      </c>
      <c r="C370" s="17"/>
      <c r="D370" s="17"/>
      <c r="E370" s="17"/>
      <c r="F370" s="17"/>
      <c r="G370" s="23" t="s">
        <v>351</v>
      </c>
      <c r="H370" s="24"/>
      <c r="I370" s="24"/>
      <c r="J370" s="24"/>
      <c r="K370" s="24"/>
      <c r="L370" s="24"/>
    </row>
    <row r="371" spans="1:12" x14ac:dyDescent="0.3">
      <c r="A371" s="10" t="s">
        <v>960</v>
      </c>
      <c r="B371" s="15" t="s">
        <v>351</v>
      </c>
      <c r="C371" s="11" t="s">
        <v>961</v>
      </c>
      <c r="D371" s="12"/>
      <c r="E371" s="12"/>
      <c r="F371" s="12"/>
      <c r="G371" s="12"/>
      <c r="H371" s="13">
        <v>2649.95</v>
      </c>
      <c r="I371" s="13">
        <v>6865.29</v>
      </c>
      <c r="J371" s="13">
        <v>0</v>
      </c>
      <c r="K371" s="13">
        <v>9515.24</v>
      </c>
      <c r="L371" s="13"/>
    </row>
    <row r="372" spans="1:12" x14ac:dyDescent="0.3">
      <c r="A372" s="10" t="s">
        <v>962</v>
      </c>
      <c r="B372" s="16" t="s">
        <v>351</v>
      </c>
      <c r="C372" s="17"/>
      <c r="D372" s="11" t="s">
        <v>961</v>
      </c>
      <c r="E372" s="12"/>
      <c r="F372" s="12"/>
      <c r="G372" s="12"/>
      <c r="H372" s="13">
        <v>2649.95</v>
      </c>
      <c r="I372" s="13">
        <v>6865.29</v>
      </c>
      <c r="J372" s="13">
        <v>0</v>
      </c>
      <c r="K372" s="13">
        <v>9515.24</v>
      </c>
      <c r="L372" s="13"/>
    </row>
    <row r="373" spans="1:12" x14ac:dyDescent="0.3">
      <c r="A373" s="10" t="s">
        <v>963</v>
      </c>
      <c r="B373" s="16" t="s">
        <v>351</v>
      </c>
      <c r="C373" s="17"/>
      <c r="D373" s="17"/>
      <c r="E373" s="11" t="s">
        <v>961</v>
      </c>
      <c r="F373" s="12"/>
      <c r="G373" s="12"/>
      <c r="H373" s="13">
        <v>2649.95</v>
      </c>
      <c r="I373" s="13">
        <v>6865.29</v>
      </c>
      <c r="J373" s="13">
        <v>0</v>
      </c>
      <c r="K373" s="13">
        <v>9515.24</v>
      </c>
      <c r="L373" s="13"/>
    </row>
    <row r="374" spans="1:12" x14ac:dyDescent="0.3">
      <c r="A374" s="10" t="s">
        <v>964</v>
      </c>
      <c r="B374" s="16" t="s">
        <v>351</v>
      </c>
      <c r="C374" s="17"/>
      <c r="D374" s="17"/>
      <c r="E374" s="17"/>
      <c r="F374" s="11" t="s">
        <v>961</v>
      </c>
      <c r="G374" s="12"/>
      <c r="H374" s="13">
        <v>2649.95</v>
      </c>
      <c r="I374" s="13">
        <v>6865.29</v>
      </c>
      <c r="J374" s="13">
        <v>0</v>
      </c>
      <c r="K374" s="13">
        <v>9515.24</v>
      </c>
      <c r="L374" s="13">
        <f>I374-J374</f>
        <v>6865.29</v>
      </c>
    </row>
    <row r="375" spans="1:12" x14ac:dyDescent="0.3">
      <c r="A375" s="18" t="s">
        <v>965</v>
      </c>
      <c r="B375" s="16" t="s">
        <v>351</v>
      </c>
      <c r="C375" s="17"/>
      <c r="D375" s="17"/>
      <c r="E375" s="17"/>
      <c r="F375" s="17"/>
      <c r="G375" s="19" t="s">
        <v>591</v>
      </c>
      <c r="H375" s="20">
        <v>1947.7</v>
      </c>
      <c r="I375" s="20">
        <v>6159.53</v>
      </c>
      <c r="J375" s="20">
        <v>0</v>
      </c>
      <c r="K375" s="20">
        <v>8107.23</v>
      </c>
      <c r="L375" s="20"/>
    </row>
    <row r="376" spans="1:12" x14ac:dyDescent="0.3">
      <c r="A376" s="18" t="s">
        <v>966</v>
      </c>
      <c r="B376" s="16" t="s">
        <v>351</v>
      </c>
      <c r="C376" s="17"/>
      <c r="D376" s="17"/>
      <c r="E376" s="17"/>
      <c r="F376" s="17"/>
      <c r="G376" s="19" t="s">
        <v>589</v>
      </c>
      <c r="H376" s="20">
        <v>702.25</v>
      </c>
      <c r="I376" s="20">
        <v>705.76</v>
      </c>
      <c r="J376" s="20">
        <v>0</v>
      </c>
      <c r="K376" s="20">
        <v>1408.01</v>
      </c>
      <c r="L376" s="20"/>
    </row>
    <row r="377" spans="1:12" x14ac:dyDescent="0.3">
      <c r="A377" s="22" t="s">
        <v>351</v>
      </c>
      <c r="B377" s="16" t="s">
        <v>351</v>
      </c>
      <c r="C377" s="17"/>
      <c r="D377" s="17"/>
      <c r="E377" s="17"/>
      <c r="F377" s="17"/>
      <c r="G377" s="23" t="s">
        <v>351</v>
      </c>
      <c r="H377" s="24"/>
      <c r="I377" s="24"/>
      <c r="J377" s="24"/>
      <c r="K377" s="24"/>
      <c r="L377" s="24"/>
    </row>
    <row r="378" spans="1:12" x14ac:dyDescent="0.3">
      <c r="A378" s="10" t="s">
        <v>967</v>
      </c>
      <c r="B378" s="15" t="s">
        <v>351</v>
      </c>
      <c r="C378" s="11" t="s">
        <v>968</v>
      </c>
      <c r="D378" s="12"/>
      <c r="E378" s="12"/>
      <c r="F378" s="12"/>
      <c r="G378" s="12"/>
      <c r="H378" s="13">
        <v>813.07</v>
      </c>
      <c r="I378" s="13">
        <v>138</v>
      </c>
      <c r="J378" s="13">
        <v>79.37</v>
      </c>
      <c r="K378" s="13">
        <v>871.7</v>
      </c>
      <c r="L378" s="13"/>
    </row>
    <row r="379" spans="1:12" x14ac:dyDescent="0.3">
      <c r="A379" s="10" t="s">
        <v>969</v>
      </c>
      <c r="B379" s="16" t="s">
        <v>351</v>
      </c>
      <c r="C379" s="17"/>
      <c r="D379" s="11" t="s">
        <v>968</v>
      </c>
      <c r="E379" s="12"/>
      <c r="F379" s="12"/>
      <c r="G379" s="12"/>
      <c r="H379" s="13">
        <v>813.07</v>
      </c>
      <c r="I379" s="13">
        <v>138</v>
      </c>
      <c r="J379" s="13">
        <v>79.37</v>
      </c>
      <c r="K379" s="13">
        <v>871.7</v>
      </c>
      <c r="L379" s="13"/>
    </row>
    <row r="380" spans="1:12" x14ac:dyDescent="0.3">
      <c r="A380" s="10" t="s">
        <v>970</v>
      </c>
      <c r="B380" s="16" t="s">
        <v>351</v>
      </c>
      <c r="C380" s="17"/>
      <c r="D380" s="17"/>
      <c r="E380" s="11" t="s">
        <v>968</v>
      </c>
      <c r="F380" s="12"/>
      <c r="G380" s="12"/>
      <c r="H380" s="13">
        <v>813.07</v>
      </c>
      <c r="I380" s="13">
        <v>138</v>
      </c>
      <c r="J380" s="13">
        <v>79.37</v>
      </c>
      <c r="K380" s="13">
        <v>871.7</v>
      </c>
      <c r="L380" s="13"/>
    </row>
    <row r="381" spans="1:12" x14ac:dyDescent="0.3">
      <c r="A381" s="10" t="s">
        <v>971</v>
      </c>
      <c r="B381" s="16" t="s">
        <v>351</v>
      </c>
      <c r="C381" s="17"/>
      <c r="D381" s="17"/>
      <c r="E381" s="17"/>
      <c r="F381" s="11" t="s">
        <v>968</v>
      </c>
      <c r="G381" s="12"/>
      <c r="H381" s="13">
        <v>813.07</v>
      </c>
      <c r="I381" s="13">
        <v>138</v>
      </c>
      <c r="J381" s="13">
        <v>79.37</v>
      </c>
      <c r="K381" s="13">
        <v>871.7</v>
      </c>
      <c r="L381" s="13">
        <f>I381-J381</f>
        <v>58.629999999999995</v>
      </c>
    </row>
    <row r="382" spans="1:12" x14ac:dyDescent="0.3">
      <c r="A382" s="18" t="s">
        <v>972</v>
      </c>
      <c r="B382" s="16" t="s">
        <v>351</v>
      </c>
      <c r="C382" s="17"/>
      <c r="D382" s="17"/>
      <c r="E382" s="17"/>
      <c r="F382" s="17"/>
      <c r="G382" s="19" t="s">
        <v>968</v>
      </c>
      <c r="H382" s="20">
        <v>813.07</v>
      </c>
      <c r="I382" s="20">
        <v>138</v>
      </c>
      <c r="J382" s="20">
        <v>79.37</v>
      </c>
      <c r="K382" s="20">
        <v>871.7</v>
      </c>
      <c r="L382" s="20"/>
    </row>
    <row r="383" spans="1:12" x14ac:dyDescent="0.3">
      <c r="A383" s="22" t="s">
        <v>351</v>
      </c>
      <c r="B383" s="16" t="s">
        <v>351</v>
      </c>
      <c r="C383" s="17"/>
      <c r="D383" s="17"/>
      <c r="E383" s="17"/>
      <c r="F383" s="17"/>
      <c r="G383" s="23" t="s">
        <v>351</v>
      </c>
      <c r="H383" s="24"/>
      <c r="I383" s="24"/>
      <c r="J383" s="24"/>
      <c r="K383" s="24"/>
      <c r="L383" s="24"/>
    </row>
    <row r="384" spans="1:12" x14ac:dyDescent="0.3">
      <c r="A384" s="10" t="s">
        <v>973</v>
      </c>
      <c r="B384" s="15" t="s">
        <v>351</v>
      </c>
      <c r="C384" s="11" t="s">
        <v>974</v>
      </c>
      <c r="D384" s="12"/>
      <c r="E384" s="12"/>
      <c r="F384" s="12"/>
      <c r="G384" s="12"/>
      <c r="H384" s="13">
        <v>940.6</v>
      </c>
      <c r="I384" s="13">
        <v>86000</v>
      </c>
      <c r="J384" s="13">
        <v>0</v>
      </c>
      <c r="K384" s="13">
        <v>86940.6</v>
      </c>
      <c r="L384" s="13"/>
    </row>
    <row r="385" spans="1:12" x14ac:dyDescent="0.3">
      <c r="A385" s="10" t="s">
        <v>975</v>
      </c>
      <c r="B385" s="16" t="s">
        <v>351</v>
      </c>
      <c r="C385" s="17"/>
      <c r="D385" s="11" t="s">
        <v>974</v>
      </c>
      <c r="E385" s="12"/>
      <c r="F385" s="12"/>
      <c r="G385" s="12"/>
      <c r="H385" s="13">
        <v>940.6</v>
      </c>
      <c r="I385" s="13">
        <v>86000</v>
      </c>
      <c r="J385" s="13">
        <v>0</v>
      </c>
      <c r="K385" s="13">
        <v>86940.6</v>
      </c>
      <c r="L385" s="13"/>
    </row>
    <row r="386" spans="1:12" x14ac:dyDescent="0.3">
      <c r="A386" s="10" t="s">
        <v>976</v>
      </c>
      <c r="B386" s="16" t="s">
        <v>351</v>
      </c>
      <c r="C386" s="17"/>
      <c r="D386" s="17"/>
      <c r="E386" s="11" t="s">
        <v>974</v>
      </c>
      <c r="F386" s="12"/>
      <c r="G386" s="12"/>
      <c r="H386" s="13">
        <v>940.6</v>
      </c>
      <c r="I386" s="13">
        <v>86000</v>
      </c>
      <c r="J386" s="13">
        <v>0</v>
      </c>
      <c r="K386" s="13">
        <v>86940.6</v>
      </c>
      <c r="L386" s="13"/>
    </row>
    <row r="387" spans="1:12" x14ac:dyDescent="0.3">
      <c r="A387" s="10" t="s">
        <v>977</v>
      </c>
      <c r="B387" s="16" t="s">
        <v>351</v>
      </c>
      <c r="C387" s="17"/>
      <c r="D387" s="17"/>
      <c r="E387" s="17"/>
      <c r="F387" s="11" t="s">
        <v>974</v>
      </c>
      <c r="G387" s="12"/>
      <c r="H387" s="13">
        <v>940.6</v>
      </c>
      <c r="I387" s="13">
        <v>86000</v>
      </c>
      <c r="J387" s="13">
        <v>0</v>
      </c>
      <c r="K387" s="13">
        <v>86940.6</v>
      </c>
      <c r="L387" s="13">
        <f>I387-J387</f>
        <v>86000</v>
      </c>
    </row>
    <row r="388" spans="1:12" x14ac:dyDescent="0.3">
      <c r="A388" s="18" t="s">
        <v>978</v>
      </c>
      <c r="B388" s="16" t="s">
        <v>351</v>
      </c>
      <c r="C388" s="17"/>
      <c r="D388" s="17"/>
      <c r="E388" s="17"/>
      <c r="F388" s="17"/>
      <c r="G388" s="19" t="s">
        <v>979</v>
      </c>
      <c r="H388" s="20">
        <v>940.6</v>
      </c>
      <c r="I388" s="20">
        <v>0</v>
      </c>
      <c r="J388" s="20">
        <v>0</v>
      </c>
      <c r="K388" s="20">
        <v>940.6</v>
      </c>
      <c r="L388" s="21"/>
    </row>
    <row r="389" spans="1:12" x14ac:dyDescent="0.3">
      <c r="A389" s="18" t="s">
        <v>980</v>
      </c>
      <c r="B389" s="16" t="s">
        <v>351</v>
      </c>
      <c r="C389" s="17"/>
      <c r="D389" s="17"/>
      <c r="E389" s="17"/>
      <c r="F389" s="17"/>
      <c r="G389" s="19" t="s">
        <v>981</v>
      </c>
      <c r="H389" s="20">
        <v>0</v>
      </c>
      <c r="I389" s="20">
        <v>86000</v>
      </c>
      <c r="J389" s="20">
        <v>0</v>
      </c>
      <c r="K389" s="20">
        <v>86000</v>
      </c>
      <c r="L389" s="21"/>
    </row>
    <row r="390" spans="1:12" x14ac:dyDescent="0.3">
      <c r="A390" s="22" t="s">
        <v>351</v>
      </c>
      <c r="B390" s="16" t="s">
        <v>351</v>
      </c>
      <c r="C390" s="17"/>
      <c r="D390" s="17"/>
      <c r="E390" s="17"/>
      <c r="F390" s="17"/>
      <c r="G390" s="23" t="s">
        <v>351</v>
      </c>
      <c r="H390" s="24"/>
      <c r="I390" s="24"/>
      <c r="J390" s="24"/>
      <c r="K390" s="24"/>
      <c r="L390" s="25"/>
    </row>
    <row r="391" spans="1:12" x14ac:dyDescent="0.3">
      <c r="A391" s="10" t="s">
        <v>72</v>
      </c>
      <c r="B391" s="11" t="s">
        <v>984</v>
      </c>
      <c r="C391" s="12"/>
      <c r="D391" s="12"/>
      <c r="E391" s="12"/>
      <c r="F391" s="12"/>
      <c r="G391" s="12"/>
      <c r="H391" s="13">
        <v>4815582.8099999996</v>
      </c>
      <c r="I391" s="13">
        <v>0</v>
      </c>
      <c r="J391" s="13">
        <v>5064731.41</v>
      </c>
      <c r="K391" s="13">
        <v>9880314.2200000007</v>
      </c>
      <c r="L391" s="14"/>
    </row>
    <row r="392" spans="1:12" x14ac:dyDescent="0.3">
      <c r="A392" s="10" t="s">
        <v>985</v>
      </c>
      <c r="B392" s="15" t="s">
        <v>351</v>
      </c>
      <c r="C392" s="11" t="s">
        <v>984</v>
      </c>
      <c r="D392" s="12"/>
      <c r="E392" s="12"/>
      <c r="F392" s="12"/>
      <c r="G392" s="12"/>
      <c r="H392" s="13">
        <v>4815582.8099999996</v>
      </c>
      <c r="I392" s="13">
        <v>0</v>
      </c>
      <c r="J392" s="13">
        <v>5064731.41</v>
      </c>
      <c r="K392" s="13">
        <v>9880314.2200000007</v>
      </c>
      <c r="L392" s="14"/>
    </row>
    <row r="393" spans="1:12" x14ac:dyDescent="0.3">
      <c r="A393" s="10" t="s">
        <v>986</v>
      </c>
      <c r="B393" s="16" t="s">
        <v>351</v>
      </c>
      <c r="C393" s="17"/>
      <c r="D393" s="11" t="s">
        <v>984</v>
      </c>
      <c r="E393" s="12"/>
      <c r="F393" s="12"/>
      <c r="G393" s="12"/>
      <c r="H393" s="13">
        <v>4815582.8099999996</v>
      </c>
      <c r="I393" s="13">
        <v>0</v>
      </c>
      <c r="J393" s="13">
        <v>5064731.41</v>
      </c>
      <c r="K393" s="13">
        <v>9880314.2200000007</v>
      </c>
      <c r="L393" s="14"/>
    </row>
    <row r="394" spans="1:12" x14ac:dyDescent="0.3">
      <c r="A394" s="10" t="s">
        <v>987</v>
      </c>
      <c r="B394" s="16" t="s">
        <v>351</v>
      </c>
      <c r="C394" s="17"/>
      <c r="D394" s="17"/>
      <c r="E394" s="11" t="s">
        <v>988</v>
      </c>
      <c r="F394" s="12"/>
      <c r="G394" s="12"/>
      <c r="H394" s="13">
        <v>4441618.07</v>
      </c>
      <c r="I394" s="13">
        <v>0</v>
      </c>
      <c r="J394" s="13">
        <v>4637305.5199999996</v>
      </c>
      <c r="K394" s="13">
        <v>9078923.5899999999</v>
      </c>
      <c r="L394" s="14"/>
    </row>
    <row r="395" spans="1:12" x14ac:dyDescent="0.3">
      <c r="A395" s="10" t="s">
        <v>989</v>
      </c>
      <c r="B395" s="16" t="s">
        <v>351</v>
      </c>
      <c r="C395" s="17"/>
      <c r="D395" s="17"/>
      <c r="E395" s="17"/>
      <c r="F395" s="11" t="s">
        <v>988</v>
      </c>
      <c r="G395" s="12"/>
      <c r="H395" s="13">
        <v>4441618.07</v>
      </c>
      <c r="I395" s="13">
        <v>0</v>
      </c>
      <c r="J395" s="13">
        <v>4637305.5199999996</v>
      </c>
      <c r="K395" s="13">
        <v>9078923.5899999999</v>
      </c>
      <c r="L395" s="14"/>
    </row>
    <row r="396" spans="1:12" x14ac:dyDescent="0.3">
      <c r="A396" s="18" t="s">
        <v>990</v>
      </c>
      <c r="B396" s="16" t="s">
        <v>351</v>
      </c>
      <c r="C396" s="17"/>
      <c r="D396" s="17"/>
      <c r="E396" s="17"/>
      <c r="F396" s="17"/>
      <c r="G396" s="19" t="s">
        <v>991</v>
      </c>
      <c r="H396" s="20">
        <v>4441618.07</v>
      </c>
      <c r="I396" s="20">
        <v>0</v>
      </c>
      <c r="J396" s="20">
        <v>4637305.5199999996</v>
      </c>
      <c r="K396" s="20">
        <v>9078923.5899999999</v>
      </c>
      <c r="L396" s="21"/>
    </row>
    <row r="397" spans="1:12" x14ac:dyDescent="0.3">
      <c r="A397" s="22" t="s">
        <v>351</v>
      </c>
      <c r="B397" s="16" t="s">
        <v>351</v>
      </c>
      <c r="C397" s="17"/>
      <c r="D397" s="17"/>
      <c r="E397" s="17"/>
      <c r="F397" s="17"/>
      <c r="G397" s="23" t="s">
        <v>351</v>
      </c>
      <c r="H397" s="24"/>
      <c r="I397" s="24"/>
      <c r="J397" s="24"/>
      <c r="K397" s="24"/>
      <c r="L397" s="25"/>
    </row>
    <row r="398" spans="1:12" x14ac:dyDescent="0.3">
      <c r="A398" s="10" t="s">
        <v>992</v>
      </c>
      <c r="B398" s="16" t="s">
        <v>351</v>
      </c>
      <c r="C398" s="17"/>
      <c r="D398" s="17"/>
      <c r="E398" s="11" t="s">
        <v>993</v>
      </c>
      <c r="F398" s="12"/>
      <c r="G398" s="12"/>
      <c r="H398" s="13">
        <v>5506.33</v>
      </c>
      <c r="I398" s="13">
        <v>0</v>
      </c>
      <c r="J398" s="13">
        <v>90973.46</v>
      </c>
      <c r="K398" s="13">
        <v>96479.79</v>
      </c>
      <c r="L398" s="14"/>
    </row>
    <row r="399" spans="1:12" x14ac:dyDescent="0.3">
      <c r="A399" s="10" t="s">
        <v>994</v>
      </c>
      <c r="B399" s="16" t="s">
        <v>351</v>
      </c>
      <c r="C399" s="17"/>
      <c r="D399" s="17"/>
      <c r="E399" s="17"/>
      <c r="F399" s="11" t="s">
        <v>995</v>
      </c>
      <c r="G399" s="12"/>
      <c r="H399" s="13">
        <v>5506.33</v>
      </c>
      <c r="I399" s="13">
        <v>0</v>
      </c>
      <c r="J399" s="13">
        <v>90973.46</v>
      </c>
      <c r="K399" s="13">
        <v>96479.79</v>
      </c>
      <c r="L399" s="14"/>
    </row>
    <row r="400" spans="1:12" x14ac:dyDescent="0.3">
      <c r="A400" s="18" t="s">
        <v>996</v>
      </c>
      <c r="B400" s="16" t="s">
        <v>351</v>
      </c>
      <c r="C400" s="17"/>
      <c r="D400" s="17"/>
      <c r="E400" s="17"/>
      <c r="F400" s="17"/>
      <c r="G400" s="19" t="s">
        <v>997</v>
      </c>
      <c r="H400" s="20">
        <v>5506.33</v>
      </c>
      <c r="I400" s="20">
        <v>0</v>
      </c>
      <c r="J400" s="20">
        <v>90973.46</v>
      </c>
      <c r="K400" s="20">
        <v>96479.79</v>
      </c>
      <c r="L400" s="21"/>
    </row>
    <row r="401" spans="1:12" x14ac:dyDescent="0.3">
      <c r="A401" s="22" t="s">
        <v>351</v>
      </c>
      <c r="B401" s="16" t="s">
        <v>351</v>
      </c>
      <c r="C401" s="17"/>
      <c r="D401" s="17"/>
      <c r="E401" s="17"/>
      <c r="F401" s="17"/>
      <c r="G401" s="23" t="s">
        <v>351</v>
      </c>
      <c r="H401" s="24"/>
      <c r="I401" s="24"/>
      <c r="J401" s="24"/>
      <c r="K401" s="24"/>
      <c r="L401" s="25"/>
    </row>
    <row r="402" spans="1:12" x14ac:dyDescent="0.3">
      <c r="A402" s="10" t="s">
        <v>998</v>
      </c>
      <c r="B402" s="16" t="s">
        <v>351</v>
      </c>
      <c r="C402" s="17"/>
      <c r="D402" s="17"/>
      <c r="E402" s="11" t="s">
        <v>999</v>
      </c>
      <c r="F402" s="12"/>
      <c r="G402" s="12"/>
      <c r="H402" s="13">
        <v>367517.81</v>
      </c>
      <c r="I402" s="13">
        <v>0</v>
      </c>
      <c r="J402" s="13">
        <v>336254.02</v>
      </c>
      <c r="K402" s="13">
        <v>703771.83</v>
      </c>
      <c r="L402" s="14"/>
    </row>
    <row r="403" spans="1:12" x14ac:dyDescent="0.3">
      <c r="A403" s="10" t="s">
        <v>1000</v>
      </c>
      <c r="B403" s="16" t="s">
        <v>351</v>
      </c>
      <c r="C403" s="17"/>
      <c r="D403" s="17"/>
      <c r="E403" s="17"/>
      <c r="F403" s="11" t="s">
        <v>999</v>
      </c>
      <c r="G403" s="12"/>
      <c r="H403" s="13">
        <v>367517.81</v>
      </c>
      <c r="I403" s="13">
        <v>0</v>
      </c>
      <c r="J403" s="13">
        <v>336254.02</v>
      </c>
      <c r="K403" s="13">
        <v>703771.83</v>
      </c>
      <c r="L403" s="14"/>
    </row>
    <row r="404" spans="1:12" x14ac:dyDescent="0.3">
      <c r="A404" s="18" t="s">
        <v>1001</v>
      </c>
      <c r="B404" s="16" t="s">
        <v>351</v>
      </c>
      <c r="C404" s="17"/>
      <c r="D404" s="17"/>
      <c r="E404" s="17"/>
      <c r="F404" s="17"/>
      <c r="G404" s="19" t="s">
        <v>1002</v>
      </c>
      <c r="H404" s="20">
        <v>367464.02</v>
      </c>
      <c r="I404" s="20">
        <v>0</v>
      </c>
      <c r="J404" s="20">
        <v>335864.22</v>
      </c>
      <c r="K404" s="20">
        <v>703328.24</v>
      </c>
      <c r="L404" s="21"/>
    </row>
    <row r="405" spans="1:12" x14ac:dyDescent="0.3">
      <c r="A405" s="18" t="s">
        <v>1003</v>
      </c>
      <c r="B405" s="16" t="s">
        <v>351</v>
      </c>
      <c r="C405" s="17"/>
      <c r="D405" s="17"/>
      <c r="E405" s="17"/>
      <c r="F405" s="17"/>
      <c r="G405" s="19" t="s">
        <v>1004</v>
      </c>
      <c r="H405" s="20">
        <v>53.79</v>
      </c>
      <c r="I405" s="20">
        <v>0</v>
      </c>
      <c r="J405" s="20">
        <v>389.8</v>
      </c>
      <c r="K405" s="20">
        <v>443.59</v>
      </c>
      <c r="L405" s="21"/>
    </row>
    <row r="406" spans="1:12" x14ac:dyDescent="0.3">
      <c r="A406" s="22" t="s">
        <v>351</v>
      </c>
      <c r="B406" s="16" t="s">
        <v>351</v>
      </c>
      <c r="C406" s="17"/>
      <c r="D406" s="17"/>
      <c r="E406" s="17"/>
      <c r="F406" s="17"/>
      <c r="G406" s="23" t="s">
        <v>351</v>
      </c>
      <c r="H406" s="24"/>
      <c r="I406" s="24"/>
      <c r="J406" s="24"/>
      <c r="K406" s="24"/>
      <c r="L406" s="25"/>
    </row>
    <row r="407" spans="1:12" x14ac:dyDescent="0.3">
      <c r="A407" s="10" t="s">
        <v>1005</v>
      </c>
      <c r="B407" s="16" t="s">
        <v>351</v>
      </c>
      <c r="C407" s="17"/>
      <c r="D407" s="17"/>
      <c r="E407" s="11" t="s">
        <v>1006</v>
      </c>
      <c r="F407" s="12"/>
      <c r="G407" s="12"/>
      <c r="H407" s="13">
        <v>0</v>
      </c>
      <c r="I407" s="13">
        <v>0</v>
      </c>
      <c r="J407" s="13">
        <v>198.41</v>
      </c>
      <c r="K407" s="13">
        <v>198.41</v>
      </c>
      <c r="L407" s="14"/>
    </row>
    <row r="408" spans="1:12" x14ac:dyDescent="0.3">
      <c r="A408" s="10" t="s">
        <v>1007</v>
      </c>
      <c r="B408" s="16" t="s">
        <v>351</v>
      </c>
      <c r="C408" s="17"/>
      <c r="D408" s="17"/>
      <c r="E408" s="17"/>
      <c r="F408" s="11" t="s">
        <v>1006</v>
      </c>
      <c r="G408" s="12"/>
      <c r="H408" s="13">
        <v>0</v>
      </c>
      <c r="I408" s="13">
        <v>0</v>
      </c>
      <c r="J408" s="13">
        <v>198.41</v>
      </c>
      <c r="K408" s="13">
        <v>198.41</v>
      </c>
      <c r="L408" s="14"/>
    </row>
    <row r="409" spans="1:12" x14ac:dyDescent="0.3">
      <c r="A409" s="18" t="s">
        <v>1008</v>
      </c>
      <c r="B409" s="16" t="s">
        <v>351</v>
      </c>
      <c r="C409" s="17"/>
      <c r="D409" s="17"/>
      <c r="E409" s="17"/>
      <c r="F409" s="17"/>
      <c r="G409" s="19" t="s">
        <v>1009</v>
      </c>
      <c r="H409" s="20">
        <v>0</v>
      </c>
      <c r="I409" s="20">
        <v>0</v>
      </c>
      <c r="J409" s="20">
        <v>198.41</v>
      </c>
      <c r="K409" s="20">
        <v>198.41</v>
      </c>
      <c r="L409" s="21"/>
    </row>
    <row r="410" spans="1:12" x14ac:dyDescent="0.3">
      <c r="A410" s="22" t="s">
        <v>351</v>
      </c>
      <c r="B410" s="16" t="s">
        <v>351</v>
      </c>
      <c r="C410" s="17"/>
      <c r="D410" s="17"/>
      <c r="E410" s="17"/>
      <c r="F410" s="17"/>
      <c r="G410" s="23" t="s">
        <v>351</v>
      </c>
      <c r="H410" s="24"/>
      <c r="I410" s="24"/>
      <c r="J410" s="24"/>
      <c r="K410" s="24"/>
      <c r="L410" s="25"/>
    </row>
    <row r="411" spans="1:12" x14ac:dyDescent="0.3">
      <c r="A411" s="10" t="s">
        <v>1016</v>
      </c>
      <c r="B411" s="16" t="s">
        <v>351</v>
      </c>
      <c r="C411" s="17"/>
      <c r="D411" s="17"/>
      <c r="E411" s="11" t="s">
        <v>974</v>
      </c>
      <c r="F411" s="12"/>
      <c r="G411" s="12"/>
      <c r="H411" s="13">
        <v>940.6</v>
      </c>
      <c r="I411" s="13">
        <v>0</v>
      </c>
      <c r="J411" s="13">
        <v>0</v>
      </c>
      <c r="K411" s="13">
        <v>940.6</v>
      </c>
      <c r="L411" s="14"/>
    </row>
    <row r="412" spans="1:12" x14ac:dyDescent="0.3">
      <c r="A412" s="10" t="s">
        <v>1017</v>
      </c>
      <c r="B412" s="16" t="s">
        <v>351</v>
      </c>
      <c r="C412" s="17"/>
      <c r="D412" s="17"/>
      <c r="E412" s="17"/>
      <c r="F412" s="11" t="s">
        <v>974</v>
      </c>
      <c r="G412" s="12"/>
      <c r="H412" s="13">
        <v>940.6</v>
      </c>
      <c r="I412" s="13">
        <v>0</v>
      </c>
      <c r="J412" s="13">
        <v>0</v>
      </c>
      <c r="K412" s="13">
        <v>940.6</v>
      </c>
      <c r="L412" s="14"/>
    </row>
    <row r="413" spans="1:12" x14ac:dyDescent="0.3">
      <c r="A413" s="18" t="s">
        <v>1018</v>
      </c>
      <c r="B413" s="16" t="s">
        <v>351</v>
      </c>
      <c r="C413" s="17"/>
      <c r="D413" s="17"/>
      <c r="E413" s="17"/>
      <c r="F413" s="17"/>
      <c r="G413" s="19" t="s">
        <v>979</v>
      </c>
      <c r="H413" s="28">
        <v>940.6</v>
      </c>
      <c r="I413" s="28">
        <v>0</v>
      </c>
      <c r="J413" s="28">
        <v>0</v>
      </c>
      <c r="K413" s="28">
        <v>940.6</v>
      </c>
      <c r="L413" s="21"/>
    </row>
    <row r="414" spans="1:12" x14ac:dyDescent="0.3">
      <c r="A414" s="29" t="s">
        <v>351</v>
      </c>
      <c r="B414" s="30"/>
      <c r="C414" s="30"/>
      <c r="D414" s="30"/>
      <c r="E414" s="30"/>
      <c r="F414" s="30"/>
      <c r="G414" s="30"/>
      <c r="H414" s="31"/>
      <c r="I414" s="31"/>
      <c r="J414" s="31"/>
      <c r="K414" s="31"/>
      <c r="L414" s="30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89"/>
  <sheetViews>
    <sheetView workbookViewId="0">
      <selection activeCell="L464" sqref="L464"/>
    </sheetView>
  </sheetViews>
  <sheetFormatPr defaultRowHeight="14.4" x14ac:dyDescent="0.3"/>
  <cols>
    <col min="1" max="1" width="16" style="6" bestFit="1" customWidth="1"/>
    <col min="2" max="6" width="1.6640625" style="6" customWidth="1"/>
    <col min="7" max="7" width="49.109375" style="6" bestFit="1" customWidth="1"/>
    <col min="8" max="8" width="15" style="26" bestFit="1" customWidth="1"/>
    <col min="9" max="11" width="14.33203125" style="26" bestFit="1" customWidth="1"/>
    <col min="12" max="256" width="12.88671875" style="6" customWidth="1"/>
    <col min="257" max="257" width="16" style="6" bestFit="1" customWidth="1"/>
    <col min="258" max="262" width="1.6640625" style="6" customWidth="1"/>
    <col min="263" max="263" width="49.109375" style="6" bestFit="1" customWidth="1"/>
    <col min="264" max="264" width="15" style="6" bestFit="1" customWidth="1"/>
    <col min="265" max="267" width="14.33203125" style="6" bestFit="1" customWidth="1"/>
    <col min="268" max="512" width="12.88671875" style="6" customWidth="1"/>
    <col min="513" max="513" width="16" style="6" bestFit="1" customWidth="1"/>
    <col min="514" max="518" width="1.6640625" style="6" customWidth="1"/>
    <col min="519" max="519" width="49.109375" style="6" bestFit="1" customWidth="1"/>
    <col min="520" max="520" width="15" style="6" bestFit="1" customWidth="1"/>
    <col min="521" max="523" width="14.33203125" style="6" bestFit="1" customWidth="1"/>
    <col min="524" max="768" width="12.88671875" style="6" customWidth="1"/>
    <col min="769" max="769" width="16" style="6" bestFit="1" customWidth="1"/>
    <col min="770" max="774" width="1.6640625" style="6" customWidth="1"/>
    <col min="775" max="775" width="49.109375" style="6" bestFit="1" customWidth="1"/>
    <col min="776" max="776" width="15" style="6" bestFit="1" customWidth="1"/>
    <col min="777" max="779" width="14.33203125" style="6" bestFit="1" customWidth="1"/>
    <col min="780" max="1024" width="12.88671875" style="6" customWidth="1"/>
    <col min="1025" max="1025" width="16" style="6" bestFit="1" customWidth="1"/>
    <col min="1026" max="1030" width="1.6640625" style="6" customWidth="1"/>
    <col min="1031" max="1031" width="49.109375" style="6" bestFit="1" customWidth="1"/>
    <col min="1032" max="1032" width="15" style="6" bestFit="1" customWidth="1"/>
    <col min="1033" max="1035" width="14.33203125" style="6" bestFit="1" customWidth="1"/>
    <col min="1036" max="1280" width="12.88671875" style="6" customWidth="1"/>
    <col min="1281" max="1281" width="16" style="6" bestFit="1" customWidth="1"/>
    <col min="1282" max="1286" width="1.6640625" style="6" customWidth="1"/>
    <col min="1287" max="1287" width="49.109375" style="6" bestFit="1" customWidth="1"/>
    <col min="1288" max="1288" width="15" style="6" bestFit="1" customWidth="1"/>
    <col min="1289" max="1291" width="14.33203125" style="6" bestFit="1" customWidth="1"/>
    <col min="1292" max="1536" width="12.88671875" style="6" customWidth="1"/>
    <col min="1537" max="1537" width="16" style="6" bestFit="1" customWidth="1"/>
    <col min="1538" max="1542" width="1.6640625" style="6" customWidth="1"/>
    <col min="1543" max="1543" width="49.109375" style="6" bestFit="1" customWidth="1"/>
    <col min="1544" max="1544" width="15" style="6" bestFit="1" customWidth="1"/>
    <col min="1545" max="1547" width="14.33203125" style="6" bestFit="1" customWidth="1"/>
    <col min="1548" max="1792" width="12.88671875" style="6" customWidth="1"/>
    <col min="1793" max="1793" width="16" style="6" bestFit="1" customWidth="1"/>
    <col min="1794" max="1798" width="1.6640625" style="6" customWidth="1"/>
    <col min="1799" max="1799" width="49.109375" style="6" bestFit="1" customWidth="1"/>
    <col min="1800" max="1800" width="15" style="6" bestFit="1" customWidth="1"/>
    <col min="1801" max="1803" width="14.33203125" style="6" bestFit="1" customWidth="1"/>
    <col min="1804" max="2048" width="12.88671875" style="6" customWidth="1"/>
    <col min="2049" max="2049" width="16" style="6" bestFit="1" customWidth="1"/>
    <col min="2050" max="2054" width="1.6640625" style="6" customWidth="1"/>
    <col min="2055" max="2055" width="49.109375" style="6" bestFit="1" customWidth="1"/>
    <col min="2056" max="2056" width="15" style="6" bestFit="1" customWidth="1"/>
    <col min="2057" max="2059" width="14.33203125" style="6" bestFit="1" customWidth="1"/>
    <col min="2060" max="2304" width="12.88671875" style="6" customWidth="1"/>
    <col min="2305" max="2305" width="16" style="6" bestFit="1" customWidth="1"/>
    <col min="2306" max="2310" width="1.6640625" style="6" customWidth="1"/>
    <col min="2311" max="2311" width="49.109375" style="6" bestFit="1" customWidth="1"/>
    <col min="2312" max="2312" width="15" style="6" bestFit="1" customWidth="1"/>
    <col min="2313" max="2315" width="14.33203125" style="6" bestFit="1" customWidth="1"/>
    <col min="2316" max="2560" width="12.88671875" style="6" customWidth="1"/>
    <col min="2561" max="2561" width="16" style="6" bestFit="1" customWidth="1"/>
    <col min="2562" max="2566" width="1.6640625" style="6" customWidth="1"/>
    <col min="2567" max="2567" width="49.109375" style="6" bestFit="1" customWidth="1"/>
    <col min="2568" max="2568" width="15" style="6" bestFit="1" customWidth="1"/>
    <col min="2569" max="2571" width="14.33203125" style="6" bestFit="1" customWidth="1"/>
    <col min="2572" max="2816" width="12.88671875" style="6" customWidth="1"/>
    <col min="2817" max="2817" width="16" style="6" bestFit="1" customWidth="1"/>
    <col min="2818" max="2822" width="1.6640625" style="6" customWidth="1"/>
    <col min="2823" max="2823" width="49.109375" style="6" bestFit="1" customWidth="1"/>
    <col min="2824" max="2824" width="15" style="6" bestFit="1" customWidth="1"/>
    <col min="2825" max="2827" width="14.33203125" style="6" bestFit="1" customWidth="1"/>
    <col min="2828" max="3072" width="12.88671875" style="6" customWidth="1"/>
    <col min="3073" max="3073" width="16" style="6" bestFit="1" customWidth="1"/>
    <col min="3074" max="3078" width="1.6640625" style="6" customWidth="1"/>
    <col min="3079" max="3079" width="49.109375" style="6" bestFit="1" customWidth="1"/>
    <col min="3080" max="3080" width="15" style="6" bestFit="1" customWidth="1"/>
    <col min="3081" max="3083" width="14.33203125" style="6" bestFit="1" customWidth="1"/>
    <col min="3084" max="3328" width="12.88671875" style="6" customWidth="1"/>
    <col min="3329" max="3329" width="16" style="6" bestFit="1" customWidth="1"/>
    <col min="3330" max="3334" width="1.6640625" style="6" customWidth="1"/>
    <col min="3335" max="3335" width="49.109375" style="6" bestFit="1" customWidth="1"/>
    <col min="3336" max="3336" width="15" style="6" bestFit="1" customWidth="1"/>
    <col min="3337" max="3339" width="14.33203125" style="6" bestFit="1" customWidth="1"/>
    <col min="3340" max="3584" width="12.88671875" style="6" customWidth="1"/>
    <col min="3585" max="3585" width="16" style="6" bestFit="1" customWidth="1"/>
    <col min="3586" max="3590" width="1.6640625" style="6" customWidth="1"/>
    <col min="3591" max="3591" width="49.109375" style="6" bestFit="1" customWidth="1"/>
    <col min="3592" max="3592" width="15" style="6" bestFit="1" customWidth="1"/>
    <col min="3593" max="3595" width="14.33203125" style="6" bestFit="1" customWidth="1"/>
    <col min="3596" max="3840" width="12.88671875" style="6" customWidth="1"/>
    <col min="3841" max="3841" width="16" style="6" bestFit="1" customWidth="1"/>
    <col min="3842" max="3846" width="1.6640625" style="6" customWidth="1"/>
    <col min="3847" max="3847" width="49.109375" style="6" bestFit="1" customWidth="1"/>
    <col min="3848" max="3848" width="15" style="6" bestFit="1" customWidth="1"/>
    <col min="3849" max="3851" width="14.33203125" style="6" bestFit="1" customWidth="1"/>
    <col min="3852" max="4096" width="12.88671875" style="6" customWidth="1"/>
    <col min="4097" max="4097" width="16" style="6" bestFit="1" customWidth="1"/>
    <col min="4098" max="4102" width="1.6640625" style="6" customWidth="1"/>
    <col min="4103" max="4103" width="49.109375" style="6" bestFit="1" customWidth="1"/>
    <col min="4104" max="4104" width="15" style="6" bestFit="1" customWidth="1"/>
    <col min="4105" max="4107" width="14.33203125" style="6" bestFit="1" customWidth="1"/>
    <col min="4108" max="4352" width="12.88671875" style="6" customWidth="1"/>
    <col min="4353" max="4353" width="16" style="6" bestFit="1" customWidth="1"/>
    <col min="4354" max="4358" width="1.6640625" style="6" customWidth="1"/>
    <col min="4359" max="4359" width="49.109375" style="6" bestFit="1" customWidth="1"/>
    <col min="4360" max="4360" width="15" style="6" bestFit="1" customWidth="1"/>
    <col min="4361" max="4363" width="14.33203125" style="6" bestFit="1" customWidth="1"/>
    <col min="4364" max="4608" width="12.88671875" style="6" customWidth="1"/>
    <col min="4609" max="4609" width="16" style="6" bestFit="1" customWidth="1"/>
    <col min="4610" max="4614" width="1.6640625" style="6" customWidth="1"/>
    <col min="4615" max="4615" width="49.109375" style="6" bestFit="1" customWidth="1"/>
    <col min="4616" max="4616" width="15" style="6" bestFit="1" customWidth="1"/>
    <col min="4617" max="4619" width="14.33203125" style="6" bestFit="1" customWidth="1"/>
    <col min="4620" max="4864" width="12.88671875" style="6" customWidth="1"/>
    <col min="4865" max="4865" width="16" style="6" bestFit="1" customWidth="1"/>
    <col min="4866" max="4870" width="1.6640625" style="6" customWidth="1"/>
    <col min="4871" max="4871" width="49.109375" style="6" bestFit="1" customWidth="1"/>
    <col min="4872" max="4872" width="15" style="6" bestFit="1" customWidth="1"/>
    <col min="4873" max="4875" width="14.33203125" style="6" bestFit="1" customWidth="1"/>
    <col min="4876" max="5120" width="12.88671875" style="6" customWidth="1"/>
    <col min="5121" max="5121" width="16" style="6" bestFit="1" customWidth="1"/>
    <col min="5122" max="5126" width="1.6640625" style="6" customWidth="1"/>
    <col min="5127" max="5127" width="49.109375" style="6" bestFit="1" customWidth="1"/>
    <col min="5128" max="5128" width="15" style="6" bestFit="1" customWidth="1"/>
    <col min="5129" max="5131" width="14.33203125" style="6" bestFit="1" customWidth="1"/>
    <col min="5132" max="5376" width="12.88671875" style="6" customWidth="1"/>
    <col min="5377" max="5377" width="16" style="6" bestFit="1" customWidth="1"/>
    <col min="5378" max="5382" width="1.6640625" style="6" customWidth="1"/>
    <col min="5383" max="5383" width="49.109375" style="6" bestFit="1" customWidth="1"/>
    <col min="5384" max="5384" width="15" style="6" bestFit="1" customWidth="1"/>
    <col min="5385" max="5387" width="14.33203125" style="6" bestFit="1" customWidth="1"/>
    <col min="5388" max="5632" width="12.88671875" style="6" customWidth="1"/>
    <col min="5633" max="5633" width="16" style="6" bestFit="1" customWidth="1"/>
    <col min="5634" max="5638" width="1.6640625" style="6" customWidth="1"/>
    <col min="5639" max="5639" width="49.109375" style="6" bestFit="1" customWidth="1"/>
    <col min="5640" max="5640" width="15" style="6" bestFit="1" customWidth="1"/>
    <col min="5641" max="5643" width="14.33203125" style="6" bestFit="1" customWidth="1"/>
    <col min="5644" max="5888" width="12.88671875" style="6" customWidth="1"/>
    <col min="5889" max="5889" width="16" style="6" bestFit="1" customWidth="1"/>
    <col min="5890" max="5894" width="1.6640625" style="6" customWidth="1"/>
    <col min="5895" max="5895" width="49.109375" style="6" bestFit="1" customWidth="1"/>
    <col min="5896" max="5896" width="15" style="6" bestFit="1" customWidth="1"/>
    <col min="5897" max="5899" width="14.33203125" style="6" bestFit="1" customWidth="1"/>
    <col min="5900" max="6144" width="12.88671875" style="6" customWidth="1"/>
    <col min="6145" max="6145" width="16" style="6" bestFit="1" customWidth="1"/>
    <col min="6146" max="6150" width="1.6640625" style="6" customWidth="1"/>
    <col min="6151" max="6151" width="49.109375" style="6" bestFit="1" customWidth="1"/>
    <col min="6152" max="6152" width="15" style="6" bestFit="1" customWidth="1"/>
    <col min="6153" max="6155" width="14.33203125" style="6" bestFit="1" customWidth="1"/>
    <col min="6156" max="6400" width="12.88671875" style="6" customWidth="1"/>
    <col min="6401" max="6401" width="16" style="6" bestFit="1" customWidth="1"/>
    <col min="6402" max="6406" width="1.6640625" style="6" customWidth="1"/>
    <col min="6407" max="6407" width="49.109375" style="6" bestFit="1" customWidth="1"/>
    <col min="6408" max="6408" width="15" style="6" bestFit="1" customWidth="1"/>
    <col min="6409" max="6411" width="14.33203125" style="6" bestFit="1" customWidth="1"/>
    <col min="6412" max="6656" width="12.88671875" style="6" customWidth="1"/>
    <col min="6657" max="6657" width="16" style="6" bestFit="1" customWidth="1"/>
    <col min="6658" max="6662" width="1.6640625" style="6" customWidth="1"/>
    <col min="6663" max="6663" width="49.109375" style="6" bestFit="1" customWidth="1"/>
    <col min="6664" max="6664" width="15" style="6" bestFit="1" customWidth="1"/>
    <col min="6665" max="6667" width="14.33203125" style="6" bestFit="1" customWidth="1"/>
    <col min="6668" max="6912" width="12.88671875" style="6" customWidth="1"/>
    <col min="6913" max="6913" width="16" style="6" bestFit="1" customWidth="1"/>
    <col min="6914" max="6918" width="1.6640625" style="6" customWidth="1"/>
    <col min="6919" max="6919" width="49.109375" style="6" bestFit="1" customWidth="1"/>
    <col min="6920" max="6920" width="15" style="6" bestFit="1" customWidth="1"/>
    <col min="6921" max="6923" width="14.33203125" style="6" bestFit="1" customWidth="1"/>
    <col min="6924" max="7168" width="12.88671875" style="6" customWidth="1"/>
    <col min="7169" max="7169" width="16" style="6" bestFit="1" customWidth="1"/>
    <col min="7170" max="7174" width="1.6640625" style="6" customWidth="1"/>
    <col min="7175" max="7175" width="49.109375" style="6" bestFit="1" customWidth="1"/>
    <col min="7176" max="7176" width="15" style="6" bestFit="1" customWidth="1"/>
    <col min="7177" max="7179" width="14.33203125" style="6" bestFit="1" customWidth="1"/>
    <col min="7180" max="7424" width="12.88671875" style="6" customWidth="1"/>
    <col min="7425" max="7425" width="16" style="6" bestFit="1" customWidth="1"/>
    <col min="7426" max="7430" width="1.6640625" style="6" customWidth="1"/>
    <col min="7431" max="7431" width="49.109375" style="6" bestFit="1" customWidth="1"/>
    <col min="7432" max="7432" width="15" style="6" bestFit="1" customWidth="1"/>
    <col min="7433" max="7435" width="14.33203125" style="6" bestFit="1" customWidth="1"/>
    <col min="7436" max="7680" width="12.88671875" style="6" customWidth="1"/>
    <col min="7681" max="7681" width="16" style="6" bestFit="1" customWidth="1"/>
    <col min="7682" max="7686" width="1.6640625" style="6" customWidth="1"/>
    <col min="7687" max="7687" width="49.109375" style="6" bestFit="1" customWidth="1"/>
    <col min="7688" max="7688" width="15" style="6" bestFit="1" customWidth="1"/>
    <col min="7689" max="7691" width="14.33203125" style="6" bestFit="1" customWidth="1"/>
    <col min="7692" max="7936" width="12.88671875" style="6" customWidth="1"/>
    <col min="7937" max="7937" width="16" style="6" bestFit="1" customWidth="1"/>
    <col min="7938" max="7942" width="1.6640625" style="6" customWidth="1"/>
    <col min="7943" max="7943" width="49.109375" style="6" bestFit="1" customWidth="1"/>
    <col min="7944" max="7944" width="15" style="6" bestFit="1" customWidth="1"/>
    <col min="7945" max="7947" width="14.33203125" style="6" bestFit="1" customWidth="1"/>
    <col min="7948" max="8192" width="12.88671875" style="6" customWidth="1"/>
    <col min="8193" max="8193" width="16" style="6" bestFit="1" customWidth="1"/>
    <col min="8194" max="8198" width="1.6640625" style="6" customWidth="1"/>
    <col min="8199" max="8199" width="49.109375" style="6" bestFit="1" customWidth="1"/>
    <col min="8200" max="8200" width="15" style="6" bestFit="1" customWidth="1"/>
    <col min="8201" max="8203" width="14.33203125" style="6" bestFit="1" customWidth="1"/>
    <col min="8204" max="8448" width="12.88671875" style="6" customWidth="1"/>
    <col min="8449" max="8449" width="16" style="6" bestFit="1" customWidth="1"/>
    <col min="8450" max="8454" width="1.6640625" style="6" customWidth="1"/>
    <col min="8455" max="8455" width="49.109375" style="6" bestFit="1" customWidth="1"/>
    <col min="8456" max="8456" width="15" style="6" bestFit="1" customWidth="1"/>
    <col min="8457" max="8459" width="14.33203125" style="6" bestFit="1" customWidth="1"/>
    <col min="8460" max="8704" width="12.88671875" style="6" customWidth="1"/>
    <col min="8705" max="8705" width="16" style="6" bestFit="1" customWidth="1"/>
    <col min="8706" max="8710" width="1.6640625" style="6" customWidth="1"/>
    <col min="8711" max="8711" width="49.109375" style="6" bestFit="1" customWidth="1"/>
    <col min="8712" max="8712" width="15" style="6" bestFit="1" customWidth="1"/>
    <col min="8713" max="8715" width="14.33203125" style="6" bestFit="1" customWidth="1"/>
    <col min="8716" max="8960" width="12.88671875" style="6" customWidth="1"/>
    <col min="8961" max="8961" width="16" style="6" bestFit="1" customWidth="1"/>
    <col min="8962" max="8966" width="1.6640625" style="6" customWidth="1"/>
    <col min="8967" max="8967" width="49.109375" style="6" bestFit="1" customWidth="1"/>
    <col min="8968" max="8968" width="15" style="6" bestFit="1" customWidth="1"/>
    <col min="8969" max="8971" width="14.33203125" style="6" bestFit="1" customWidth="1"/>
    <col min="8972" max="9216" width="12.88671875" style="6" customWidth="1"/>
    <col min="9217" max="9217" width="16" style="6" bestFit="1" customWidth="1"/>
    <col min="9218" max="9222" width="1.6640625" style="6" customWidth="1"/>
    <col min="9223" max="9223" width="49.109375" style="6" bestFit="1" customWidth="1"/>
    <col min="9224" max="9224" width="15" style="6" bestFit="1" customWidth="1"/>
    <col min="9225" max="9227" width="14.33203125" style="6" bestFit="1" customWidth="1"/>
    <col min="9228" max="9472" width="12.88671875" style="6" customWidth="1"/>
    <col min="9473" max="9473" width="16" style="6" bestFit="1" customWidth="1"/>
    <col min="9474" max="9478" width="1.6640625" style="6" customWidth="1"/>
    <col min="9479" max="9479" width="49.109375" style="6" bestFit="1" customWidth="1"/>
    <col min="9480" max="9480" width="15" style="6" bestFit="1" customWidth="1"/>
    <col min="9481" max="9483" width="14.33203125" style="6" bestFit="1" customWidth="1"/>
    <col min="9484" max="9728" width="12.88671875" style="6" customWidth="1"/>
    <col min="9729" max="9729" width="16" style="6" bestFit="1" customWidth="1"/>
    <col min="9730" max="9734" width="1.6640625" style="6" customWidth="1"/>
    <col min="9735" max="9735" width="49.109375" style="6" bestFit="1" customWidth="1"/>
    <col min="9736" max="9736" width="15" style="6" bestFit="1" customWidth="1"/>
    <col min="9737" max="9739" width="14.33203125" style="6" bestFit="1" customWidth="1"/>
    <col min="9740" max="9984" width="12.88671875" style="6" customWidth="1"/>
    <col min="9985" max="9985" width="16" style="6" bestFit="1" customWidth="1"/>
    <col min="9986" max="9990" width="1.6640625" style="6" customWidth="1"/>
    <col min="9991" max="9991" width="49.109375" style="6" bestFit="1" customWidth="1"/>
    <col min="9992" max="9992" width="15" style="6" bestFit="1" customWidth="1"/>
    <col min="9993" max="9995" width="14.33203125" style="6" bestFit="1" customWidth="1"/>
    <col min="9996" max="10240" width="12.88671875" style="6" customWidth="1"/>
    <col min="10241" max="10241" width="16" style="6" bestFit="1" customWidth="1"/>
    <col min="10242" max="10246" width="1.6640625" style="6" customWidth="1"/>
    <col min="10247" max="10247" width="49.109375" style="6" bestFit="1" customWidth="1"/>
    <col min="10248" max="10248" width="15" style="6" bestFit="1" customWidth="1"/>
    <col min="10249" max="10251" width="14.33203125" style="6" bestFit="1" customWidth="1"/>
    <col min="10252" max="10496" width="12.88671875" style="6" customWidth="1"/>
    <col min="10497" max="10497" width="16" style="6" bestFit="1" customWidth="1"/>
    <col min="10498" max="10502" width="1.6640625" style="6" customWidth="1"/>
    <col min="10503" max="10503" width="49.109375" style="6" bestFit="1" customWidth="1"/>
    <col min="10504" max="10504" width="15" style="6" bestFit="1" customWidth="1"/>
    <col min="10505" max="10507" width="14.33203125" style="6" bestFit="1" customWidth="1"/>
    <col min="10508" max="10752" width="12.88671875" style="6" customWidth="1"/>
    <col min="10753" max="10753" width="16" style="6" bestFit="1" customWidth="1"/>
    <col min="10754" max="10758" width="1.6640625" style="6" customWidth="1"/>
    <col min="10759" max="10759" width="49.109375" style="6" bestFit="1" customWidth="1"/>
    <col min="10760" max="10760" width="15" style="6" bestFit="1" customWidth="1"/>
    <col min="10761" max="10763" width="14.33203125" style="6" bestFit="1" customWidth="1"/>
    <col min="10764" max="11008" width="12.88671875" style="6" customWidth="1"/>
    <col min="11009" max="11009" width="16" style="6" bestFit="1" customWidth="1"/>
    <col min="11010" max="11014" width="1.6640625" style="6" customWidth="1"/>
    <col min="11015" max="11015" width="49.109375" style="6" bestFit="1" customWidth="1"/>
    <col min="11016" max="11016" width="15" style="6" bestFit="1" customWidth="1"/>
    <col min="11017" max="11019" width="14.33203125" style="6" bestFit="1" customWidth="1"/>
    <col min="11020" max="11264" width="12.88671875" style="6" customWidth="1"/>
    <col min="11265" max="11265" width="16" style="6" bestFit="1" customWidth="1"/>
    <col min="11266" max="11270" width="1.6640625" style="6" customWidth="1"/>
    <col min="11271" max="11271" width="49.109375" style="6" bestFit="1" customWidth="1"/>
    <col min="11272" max="11272" width="15" style="6" bestFit="1" customWidth="1"/>
    <col min="11273" max="11275" width="14.33203125" style="6" bestFit="1" customWidth="1"/>
    <col min="11276" max="11520" width="12.88671875" style="6" customWidth="1"/>
    <col min="11521" max="11521" width="16" style="6" bestFit="1" customWidth="1"/>
    <col min="11522" max="11526" width="1.6640625" style="6" customWidth="1"/>
    <col min="11527" max="11527" width="49.109375" style="6" bestFit="1" customWidth="1"/>
    <col min="11528" max="11528" width="15" style="6" bestFit="1" customWidth="1"/>
    <col min="11529" max="11531" width="14.33203125" style="6" bestFit="1" customWidth="1"/>
    <col min="11532" max="11776" width="12.88671875" style="6" customWidth="1"/>
    <col min="11777" max="11777" width="16" style="6" bestFit="1" customWidth="1"/>
    <col min="11778" max="11782" width="1.6640625" style="6" customWidth="1"/>
    <col min="11783" max="11783" width="49.109375" style="6" bestFit="1" customWidth="1"/>
    <col min="11784" max="11784" width="15" style="6" bestFit="1" customWidth="1"/>
    <col min="11785" max="11787" width="14.33203125" style="6" bestFit="1" customWidth="1"/>
    <col min="11788" max="12032" width="12.88671875" style="6" customWidth="1"/>
    <col min="12033" max="12033" width="16" style="6" bestFit="1" customWidth="1"/>
    <col min="12034" max="12038" width="1.6640625" style="6" customWidth="1"/>
    <col min="12039" max="12039" width="49.109375" style="6" bestFit="1" customWidth="1"/>
    <col min="12040" max="12040" width="15" style="6" bestFit="1" customWidth="1"/>
    <col min="12041" max="12043" width="14.33203125" style="6" bestFit="1" customWidth="1"/>
    <col min="12044" max="12288" width="12.88671875" style="6" customWidth="1"/>
    <col min="12289" max="12289" width="16" style="6" bestFit="1" customWidth="1"/>
    <col min="12290" max="12294" width="1.6640625" style="6" customWidth="1"/>
    <col min="12295" max="12295" width="49.109375" style="6" bestFit="1" customWidth="1"/>
    <col min="12296" max="12296" width="15" style="6" bestFit="1" customWidth="1"/>
    <col min="12297" max="12299" width="14.33203125" style="6" bestFit="1" customWidth="1"/>
    <col min="12300" max="12544" width="12.88671875" style="6" customWidth="1"/>
    <col min="12545" max="12545" width="16" style="6" bestFit="1" customWidth="1"/>
    <col min="12546" max="12550" width="1.6640625" style="6" customWidth="1"/>
    <col min="12551" max="12551" width="49.109375" style="6" bestFit="1" customWidth="1"/>
    <col min="12552" max="12552" width="15" style="6" bestFit="1" customWidth="1"/>
    <col min="12553" max="12555" width="14.33203125" style="6" bestFit="1" customWidth="1"/>
    <col min="12556" max="12800" width="12.88671875" style="6" customWidth="1"/>
    <col min="12801" max="12801" width="16" style="6" bestFit="1" customWidth="1"/>
    <col min="12802" max="12806" width="1.6640625" style="6" customWidth="1"/>
    <col min="12807" max="12807" width="49.109375" style="6" bestFit="1" customWidth="1"/>
    <col min="12808" max="12808" width="15" style="6" bestFit="1" customWidth="1"/>
    <col min="12809" max="12811" width="14.33203125" style="6" bestFit="1" customWidth="1"/>
    <col min="12812" max="13056" width="12.88671875" style="6" customWidth="1"/>
    <col min="13057" max="13057" width="16" style="6" bestFit="1" customWidth="1"/>
    <col min="13058" max="13062" width="1.6640625" style="6" customWidth="1"/>
    <col min="13063" max="13063" width="49.109375" style="6" bestFit="1" customWidth="1"/>
    <col min="13064" max="13064" width="15" style="6" bestFit="1" customWidth="1"/>
    <col min="13065" max="13067" width="14.33203125" style="6" bestFit="1" customWidth="1"/>
    <col min="13068" max="13312" width="12.88671875" style="6" customWidth="1"/>
    <col min="13313" max="13313" width="16" style="6" bestFit="1" customWidth="1"/>
    <col min="13314" max="13318" width="1.6640625" style="6" customWidth="1"/>
    <col min="13319" max="13319" width="49.109375" style="6" bestFit="1" customWidth="1"/>
    <col min="13320" max="13320" width="15" style="6" bestFit="1" customWidth="1"/>
    <col min="13321" max="13323" width="14.33203125" style="6" bestFit="1" customWidth="1"/>
    <col min="13324" max="13568" width="12.88671875" style="6" customWidth="1"/>
    <col min="13569" max="13569" width="16" style="6" bestFit="1" customWidth="1"/>
    <col min="13570" max="13574" width="1.6640625" style="6" customWidth="1"/>
    <col min="13575" max="13575" width="49.109375" style="6" bestFit="1" customWidth="1"/>
    <col min="13576" max="13576" width="15" style="6" bestFit="1" customWidth="1"/>
    <col min="13577" max="13579" width="14.33203125" style="6" bestFit="1" customWidth="1"/>
    <col min="13580" max="13824" width="12.88671875" style="6" customWidth="1"/>
    <col min="13825" max="13825" width="16" style="6" bestFit="1" customWidth="1"/>
    <col min="13826" max="13830" width="1.6640625" style="6" customWidth="1"/>
    <col min="13831" max="13831" width="49.109375" style="6" bestFit="1" customWidth="1"/>
    <col min="13832" max="13832" width="15" style="6" bestFit="1" customWidth="1"/>
    <col min="13833" max="13835" width="14.33203125" style="6" bestFit="1" customWidth="1"/>
    <col min="13836" max="14080" width="12.88671875" style="6" customWidth="1"/>
    <col min="14081" max="14081" width="16" style="6" bestFit="1" customWidth="1"/>
    <col min="14082" max="14086" width="1.6640625" style="6" customWidth="1"/>
    <col min="14087" max="14087" width="49.109375" style="6" bestFit="1" customWidth="1"/>
    <col min="14088" max="14088" width="15" style="6" bestFit="1" customWidth="1"/>
    <col min="14089" max="14091" width="14.33203125" style="6" bestFit="1" customWidth="1"/>
    <col min="14092" max="14336" width="12.88671875" style="6" customWidth="1"/>
    <col min="14337" max="14337" width="16" style="6" bestFit="1" customWidth="1"/>
    <col min="14338" max="14342" width="1.6640625" style="6" customWidth="1"/>
    <col min="14343" max="14343" width="49.109375" style="6" bestFit="1" customWidth="1"/>
    <col min="14344" max="14344" width="15" style="6" bestFit="1" customWidth="1"/>
    <col min="14345" max="14347" width="14.33203125" style="6" bestFit="1" customWidth="1"/>
    <col min="14348" max="14592" width="12.88671875" style="6" customWidth="1"/>
    <col min="14593" max="14593" width="16" style="6" bestFit="1" customWidth="1"/>
    <col min="14594" max="14598" width="1.6640625" style="6" customWidth="1"/>
    <col min="14599" max="14599" width="49.109375" style="6" bestFit="1" customWidth="1"/>
    <col min="14600" max="14600" width="15" style="6" bestFit="1" customWidth="1"/>
    <col min="14601" max="14603" width="14.33203125" style="6" bestFit="1" customWidth="1"/>
    <col min="14604" max="14848" width="12.88671875" style="6" customWidth="1"/>
    <col min="14849" max="14849" width="16" style="6" bestFit="1" customWidth="1"/>
    <col min="14850" max="14854" width="1.6640625" style="6" customWidth="1"/>
    <col min="14855" max="14855" width="49.109375" style="6" bestFit="1" customWidth="1"/>
    <col min="14856" max="14856" width="15" style="6" bestFit="1" customWidth="1"/>
    <col min="14857" max="14859" width="14.33203125" style="6" bestFit="1" customWidth="1"/>
    <col min="14860" max="15104" width="12.88671875" style="6" customWidth="1"/>
    <col min="15105" max="15105" width="16" style="6" bestFit="1" customWidth="1"/>
    <col min="15106" max="15110" width="1.6640625" style="6" customWidth="1"/>
    <col min="15111" max="15111" width="49.109375" style="6" bestFit="1" customWidth="1"/>
    <col min="15112" max="15112" width="15" style="6" bestFit="1" customWidth="1"/>
    <col min="15113" max="15115" width="14.33203125" style="6" bestFit="1" customWidth="1"/>
    <col min="15116" max="15360" width="12.88671875" style="6" customWidth="1"/>
    <col min="15361" max="15361" width="16" style="6" bestFit="1" customWidth="1"/>
    <col min="15362" max="15366" width="1.6640625" style="6" customWidth="1"/>
    <col min="15367" max="15367" width="49.109375" style="6" bestFit="1" customWidth="1"/>
    <col min="15368" max="15368" width="15" style="6" bestFit="1" customWidth="1"/>
    <col min="15369" max="15371" width="14.33203125" style="6" bestFit="1" customWidth="1"/>
    <col min="15372" max="15616" width="12.88671875" style="6" customWidth="1"/>
    <col min="15617" max="15617" width="16" style="6" bestFit="1" customWidth="1"/>
    <col min="15618" max="15622" width="1.6640625" style="6" customWidth="1"/>
    <col min="15623" max="15623" width="49.109375" style="6" bestFit="1" customWidth="1"/>
    <col min="15624" max="15624" width="15" style="6" bestFit="1" customWidth="1"/>
    <col min="15625" max="15627" width="14.33203125" style="6" bestFit="1" customWidth="1"/>
    <col min="15628" max="15872" width="12.88671875" style="6" customWidth="1"/>
    <col min="15873" max="15873" width="16" style="6" bestFit="1" customWidth="1"/>
    <col min="15874" max="15878" width="1.6640625" style="6" customWidth="1"/>
    <col min="15879" max="15879" width="49.109375" style="6" bestFit="1" customWidth="1"/>
    <col min="15880" max="15880" width="15" style="6" bestFit="1" customWidth="1"/>
    <col min="15881" max="15883" width="14.33203125" style="6" bestFit="1" customWidth="1"/>
    <col min="15884" max="16128" width="12.88671875" style="6" customWidth="1"/>
    <col min="16129" max="16129" width="16" style="6" bestFit="1" customWidth="1"/>
    <col min="16130" max="16134" width="1.6640625" style="6" customWidth="1"/>
    <col min="16135" max="16135" width="49.109375" style="6" bestFit="1" customWidth="1"/>
    <col min="16136" max="16136" width="15" style="6" bestFit="1" customWidth="1"/>
    <col min="16137" max="16139" width="14.33203125" style="6" bestFit="1" customWidth="1"/>
    <col min="16140" max="16384" width="12.88671875" style="6" customWidth="1"/>
  </cols>
  <sheetData>
    <row r="1" spans="1:12" x14ac:dyDescent="0.3">
      <c r="A1" s="1" t="s">
        <v>342</v>
      </c>
      <c r="B1" s="2" t="s">
        <v>343</v>
      </c>
      <c r="C1" s="3"/>
      <c r="D1" s="3"/>
      <c r="E1" s="3"/>
      <c r="F1" s="3"/>
      <c r="G1" s="3"/>
      <c r="H1" s="4" t="s">
        <v>344</v>
      </c>
      <c r="I1" s="4" t="s">
        <v>345</v>
      </c>
      <c r="J1" s="4" t="s">
        <v>346</v>
      </c>
      <c r="K1" s="4" t="s">
        <v>347</v>
      </c>
      <c r="L1" s="5"/>
    </row>
    <row r="2" spans="1:12" x14ac:dyDescent="0.3">
      <c r="A2" s="7" t="s">
        <v>348</v>
      </c>
      <c r="B2" s="8"/>
      <c r="C2" s="8"/>
      <c r="D2" s="8"/>
      <c r="E2" s="8"/>
      <c r="F2" s="8"/>
      <c r="G2" s="8"/>
      <c r="H2" s="9"/>
      <c r="I2" s="9"/>
      <c r="J2" s="9"/>
      <c r="K2" s="9"/>
      <c r="L2" s="8"/>
    </row>
    <row r="3" spans="1:12" x14ac:dyDescent="0.3">
      <c r="A3" s="10" t="s">
        <v>24</v>
      </c>
      <c r="B3" s="11" t="s">
        <v>349</v>
      </c>
      <c r="C3" s="12"/>
      <c r="D3" s="12"/>
      <c r="E3" s="12"/>
      <c r="F3" s="12"/>
      <c r="G3" s="12"/>
      <c r="H3" s="13">
        <v>49316330.829999998</v>
      </c>
      <c r="I3" s="13">
        <v>18253858.550000001</v>
      </c>
      <c r="J3" s="13">
        <v>16140900.91</v>
      </c>
      <c r="K3" s="13">
        <v>51429288.469999999</v>
      </c>
      <c r="L3" s="14"/>
    </row>
    <row r="4" spans="1:12" x14ac:dyDescent="0.3">
      <c r="A4" s="10" t="s">
        <v>350</v>
      </c>
      <c r="B4" s="15" t="s">
        <v>351</v>
      </c>
      <c r="C4" s="11" t="s">
        <v>352</v>
      </c>
      <c r="D4" s="12"/>
      <c r="E4" s="12"/>
      <c r="F4" s="12"/>
      <c r="G4" s="12"/>
      <c r="H4" s="13">
        <v>36000488.210000001</v>
      </c>
      <c r="I4" s="13">
        <v>18150036.84</v>
      </c>
      <c r="J4" s="13">
        <v>15724427.029999999</v>
      </c>
      <c r="K4" s="13">
        <v>38426098.020000003</v>
      </c>
      <c r="L4" s="14"/>
    </row>
    <row r="5" spans="1:12" x14ac:dyDescent="0.3">
      <c r="A5" s="10" t="s">
        <v>353</v>
      </c>
      <c r="B5" s="16" t="s">
        <v>351</v>
      </c>
      <c r="C5" s="17"/>
      <c r="D5" s="11" t="s">
        <v>354</v>
      </c>
      <c r="E5" s="12"/>
      <c r="F5" s="12"/>
      <c r="G5" s="12"/>
      <c r="H5" s="13">
        <v>35071397.700000003</v>
      </c>
      <c r="I5" s="13">
        <v>17063928.309999999</v>
      </c>
      <c r="J5" s="13">
        <v>14484249.789999999</v>
      </c>
      <c r="K5" s="13">
        <v>37651076.219999999</v>
      </c>
      <c r="L5" s="14"/>
    </row>
    <row r="6" spans="1:12" x14ac:dyDescent="0.3">
      <c r="A6" s="10" t="s">
        <v>355</v>
      </c>
      <c r="B6" s="16" t="s">
        <v>351</v>
      </c>
      <c r="C6" s="17"/>
      <c r="D6" s="17"/>
      <c r="E6" s="11" t="s">
        <v>354</v>
      </c>
      <c r="F6" s="12"/>
      <c r="G6" s="12"/>
      <c r="H6" s="13">
        <v>35071397.700000003</v>
      </c>
      <c r="I6" s="13">
        <v>17063928.309999999</v>
      </c>
      <c r="J6" s="13">
        <v>14484249.789999999</v>
      </c>
      <c r="K6" s="13">
        <v>37651076.219999999</v>
      </c>
      <c r="L6" s="14"/>
    </row>
    <row r="7" spans="1:12" x14ac:dyDescent="0.3">
      <c r="A7" s="10" t="s">
        <v>356</v>
      </c>
      <c r="B7" s="16" t="s">
        <v>351</v>
      </c>
      <c r="C7" s="17"/>
      <c r="D7" s="17"/>
      <c r="E7" s="17"/>
      <c r="F7" s="11" t="s">
        <v>357</v>
      </c>
      <c r="G7" s="12"/>
      <c r="H7" s="13">
        <v>5000</v>
      </c>
      <c r="I7" s="13">
        <v>10005.030000000001</v>
      </c>
      <c r="J7" s="13">
        <v>10005.030000000001</v>
      </c>
      <c r="K7" s="13">
        <v>5000</v>
      </c>
      <c r="L7" s="14"/>
    </row>
    <row r="8" spans="1:12" x14ac:dyDescent="0.3">
      <c r="A8" s="18" t="s">
        <v>358</v>
      </c>
      <c r="B8" s="16" t="s">
        <v>351</v>
      </c>
      <c r="C8" s="17"/>
      <c r="D8" s="17"/>
      <c r="E8" s="17"/>
      <c r="F8" s="17"/>
      <c r="G8" s="19" t="s">
        <v>359</v>
      </c>
      <c r="H8" s="20">
        <v>5000</v>
      </c>
      <c r="I8" s="20">
        <v>10005.030000000001</v>
      </c>
      <c r="J8" s="20">
        <v>10005.030000000001</v>
      </c>
      <c r="K8" s="20">
        <v>5000</v>
      </c>
      <c r="L8" s="21"/>
    </row>
    <row r="9" spans="1:12" x14ac:dyDescent="0.3">
      <c r="A9" s="22" t="s">
        <v>351</v>
      </c>
      <c r="B9" s="16" t="s">
        <v>351</v>
      </c>
      <c r="C9" s="17"/>
      <c r="D9" s="17"/>
      <c r="E9" s="17"/>
      <c r="F9" s="17"/>
      <c r="G9" s="23" t="s">
        <v>351</v>
      </c>
      <c r="H9" s="24"/>
      <c r="I9" s="24"/>
      <c r="J9" s="24"/>
      <c r="K9" s="24"/>
      <c r="L9" s="25"/>
    </row>
    <row r="10" spans="1:12" x14ac:dyDescent="0.3">
      <c r="A10" s="10" t="s">
        <v>360</v>
      </c>
      <c r="B10" s="16" t="s">
        <v>351</v>
      </c>
      <c r="C10" s="17"/>
      <c r="D10" s="17"/>
      <c r="E10" s="17"/>
      <c r="F10" s="11" t="s">
        <v>361</v>
      </c>
      <c r="G10" s="12"/>
      <c r="H10" s="13">
        <v>4692.45</v>
      </c>
      <c r="I10" s="13">
        <v>10443119</v>
      </c>
      <c r="J10" s="13">
        <v>10447233.93</v>
      </c>
      <c r="K10" s="13">
        <v>577.52</v>
      </c>
      <c r="L10" s="14"/>
    </row>
    <row r="11" spans="1:12" x14ac:dyDescent="0.3">
      <c r="A11" s="18" t="s">
        <v>362</v>
      </c>
      <c r="B11" s="16" t="s">
        <v>351</v>
      </c>
      <c r="C11" s="17"/>
      <c r="D11" s="17"/>
      <c r="E11" s="17"/>
      <c r="F11" s="17"/>
      <c r="G11" s="19" t="s">
        <v>363</v>
      </c>
      <c r="H11" s="20">
        <v>4268.97</v>
      </c>
      <c r="I11" s="20">
        <v>10381035.67</v>
      </c>
      <c r="J11" s="20">
        <v>10385199.300000001</v>
      </c>
      <c r="K11" s="20">
        <v>105.34</v>
      </c>
      <c r="L11" s="21"/>
    </row>
    <row r="12" spans="1:12" x14ac:dyDescent="0.3">
      <c r="A12" s="18" t="s">
        <v>364</v>
      </c>
      <c r="B12" s="16" t="s">
        <v>351</v>
      </c>
      <c r="C12" s="17"/>
      <c r="D12" s="17"/>
      <c r="E12" s="17"/>
      <c r="F12" s="17"/>
      <c r="G12" s="19" t="s">
        <v>365</v>
      </c>
      <c r="H12" s="20">
        <v>349.91</v>
      </c>
      <c r="I12" s="20">
        <v>0</v>
      </c>
      <c r="J12" s="20">
        <v>0</v>
      </c>
      <c r="K12" s="20">
        <v>349.91</v>
      </c>
      <c r="L12" s="21"/>
    </row>
    <row r="13" spans="1:12" x14ac:dyDescent="0.3">
      <c r="A13" s="18" t="s">
        <v>366</v>
      </c>
      <c r="B13" s="16" t="s">
        <v>351</v>
      </c>
      <c r="C13" s="17"/>
      <c r="D13" s="17"/>
      <c r="E13" s="17"/>
      <c r="F13" s="17"/>
      <c r="G13" s="19" t="s">
        <v>367</v>
      </c>
      <c r="H13" s="20">
        <v>38.94</v>
      </c>
      <c r="I13" s="20">
        <v>62083.33</v>
      </c>
      <c r="J13" s="20">
        <v>62000</v>
      </c>
      <c r="K13" s="20">
        <v>122.27</v>
      </c>
      <c r="L13" s="21"/>
    </row>
    <row r="14" spans="1:12" x14ac:dyDescent="0.3">
      <c r="A14" s="18" t="s">
        <v>368</v>
      </c>
      <c r="B14" s="16" t="s">
        <v>351</v>
      </c>
      <c r="C14" s="17"/>
      <c r="D14" s="17"/>
      <c r="E14" s="17"/>
      <c r="F14" s="17"/>
      <c r="G14" s="19" t="s">
        <v>369</v>
      </c>
      <c r="H14" s="20">
        <v>34.630000000000003</v>
      </c>
      <c r="I14" s="20">
        <v>0</v>
      </c>
      <c r="J14" s="20">
        <v>34.630000000000003</v>
      </c>
      <c r="K14" s="20">
        <v>0</v>
      </c>
      <c r="L14" s="21"/>
    </row>
    <row r="15" spans="1:12" x14ac:dyDescent="0.3">
      <c r="A15" s="22" t="s">
        <v>351</v>
      </c>
      <c r="B15" s="16" t="s">
        <v>351</v>
      </c>
      <c r="C15" s="17"/>
      <c r="D15" s="17"/>
      <c r="E15" s="17"/>
      <c r="F15" s="17"/>
      <c r="G15" s="23" t="s">
        <v>351</v>
      </c>
      <c r="H15" s="24"/>
      <c r="I15" s="24"/>
      <c r="J15" s="24"/>
      <c r="K15" s="24"/>
      <c r="L15" s="25"/>
    </row>
    <row r="16" spans="1:12" x14ac:dyDescent="0.3">
      <c r="A16" s="10" t="s">
        <v>374</v>
      </c>
      <c r="B16" s="16" t="s">
        <v>351</v>
      </c>
      <c r="C16" s="17"/>
      <c r="D16" s="17"/>
      <c r="E16" s="17"/>
      <c r="F16" s="11" t="s">
        <v>375</v>
      </c>
      <c r="G16" s="12"/>
      <c r="H16" s="13">
        <v>35061705.25</v>
      </c>
      <c r="I16" s="13">
        <v>6609464.0199999996</v>
      </c>
      <c r="J16" s="13">
        <v>4025670.57</v>
      </c>
      <c r="K16" s="13">
        <v>37645498.700000003</v>
      </c>
      <c r="L16" s="14"/>
    </row>
    <row r="17" spans="1:12" x14ac:dyDescent="0.3">
      <c r="A17" s="18" t="s">
        <v>376</v>
      </c>
      <c r="B17" s="16" t="s">
        <v>351</v>
      </c>
      <c r="C17" s="17"/>
      <c r="D17" s="17"/>
      <c r="E17" s="17"/>
      <c r="F17" s="17"/>
      <c r="G17" s="19" t="s">
        <v>377</v>
      </c>
      <c r="H17" s="20">
        <v>29362646.469999999</v>
      </c>
      <c r="I17" s="20">
        <v>6484878.75</v>
      </c>
      <c r="J17" s="20">
        <v>4014567.43</v>
      </c>
      <c r="K17" s="20">
        <v>31832957.789999999</v>
      </c>
      <c r="L17" s="21"/>
    </row>
    <row r="18" spans="1:12" x14ac:dyDescent="0.3">
      <c r="A18" s="18" t="s">
        <v>378</v>
      </c>
      <c r="B18" s="16" t="s">
        <v>351</v>
      </c>
      <c r="C18" s="17"/>
      <c r="D18" s="17"/>
      <c r="E18" s="17"/>
      <c r="F18" s="17"/>
      <c r="G18" s="19" t="s">
        <v>379</v>
      </c>
      <c r="H18" s="20">
        <v>4172026.7</v>
      </c>
      <c r="I18" s="20">
        <v>45791.15</v>
      </c>
      <c r="J18" s="20">
        <v>8196.09</v>
      </c>
      <c r="K18" s="20">
        <v>4209621.76</v>
      </c>
      <c r="L18" s="21"/>
    </row>
    <row r="19" spans="1:12" x14ac:dyDescent="0.3">
      <c r="A19" s="18" t="s">
        <v>380</v>
      </c>
      <c r="B19" s="16" t="s">
        <v>351</v>
      </c>
      <c r="C19" s="17"/>
      <c r="D19" s="17"/>
      <c r="E19" s="17"/>
      <c r="F19" s="17"/>
      <c r="G19" s="19" t="s">
        <v>381</v>
      </c>
      <c r="H19" s="20">
        <v>1506592.36</v>
      </c>
      <c r="I19" s="20">
        <v>78570.05</v>
      </c>
      <c r="J19" s="20">
        <v>2861.97</v>
      </c>
      <c r="K19" s="20">
        <v>1582300.44</v>
      </c>
      <c r="L19" s="21"/>
    </row>
    <row r="20" spans="1:12" x14ac:dyDescent="0.3">
      <c r="A20" s="18" t="s">
        <v>382</v>
      </c>
      <c r="B20" s="16" t="s">
        <v>351</v>
      </c>
      <c r="C20" s="17"/>
      <c r="D20" s="17"/>
      <c r="E20" s="17"/>
      <c r="F20" s="17"/>
      <c r="G20" s="19" t="s">
        <v>383</v>
      </c>
      <c r="H20" s="20">
        <v>20439.72</v>
      </c>
      <c r="I20" s="20">
        <v>224.07</v>
      </c>
      <c r="J20" s="20">
        <v>45.08</v>
      </c>
      <c r="K20" s="20">
        <v>20618.71</v>
      </c>
      <c r="L20" s="21"/>
    </row>
    <row r="21" spans="1:12" x14ac:dyDescent="0.3">
      <c r="A21" s="22" t="s">
        <v>351</v>
      </c>
      <c r="B21" s="16" t="s">
        <v>351</v>
      </c>
      <c r="C21" s="17"/>
      <c r="D21" s="17"/>
      <c r="E21" s="17"/>
      <c r="F21" s="17"/>
      <c r="G21" s="23" t="s">
        <v>351</v>
      </c>
      <c r="H21" s="24"/>
      <c r="I21" s="24"/>
      <c r="J21" s="24"/>
      <c r="K21" s="24"/>
      <c r="L21" s="25"/>
    </row>
    <row r="22" spans="1:12" x14ac:dyDescent="0.3">
      <c r="A22" s="10" t="s">
        <v>388</v>
      </c>
      <c r="B22" s="16" t="s">
        <v>351</v>
      </c>
      <c r="C22" s="17"/>
      <c r="D22" s="17"/>
      <c r="E22" s="17"/>
      <c r="F22" s="11" t="s">
        <v>389</v>
      </c>
      <c r="G22" s="12"/>
      <c r="H22" s="13">
        <v>0</v>
      </c>
      <c r="I22" s="13">
        <v>1340.26</v>
      </c>
      <c r="J22" s="13">
        <v>1340.26</v>
      </c>
      <c r="K22" s="13">
        <v>0</v>
      </c>
      <c r="L22" s="14"/>
    </row>
    <row r="23" spans="1:12" x14ac:dyDescent="0.3">
      <c r="A23" s="18" t="s">
        <v>390</v>
      </c>
      <c r="B23" s="16" t="s">
        <v>351</v>
      </c>
      <c r="C23" s="17"/>
      <c r="D23" s="17"/>
      <c r="E23" s="17"/>
      <c r="F23" s="17"/>
      <c r="G23" s="19" t="s">
        <v>391</v>
      </c>
      <c r="H23" s="20">
        <v>0</v>
      </c>
      <c r="I23" s="20">
        <v>1340.26</v>
      </c>
      <c r="J23" s="20">
        <v>1340.26</v>
      </c>
      <c r="K23" s="20">
        <v>0</v>
      </c>
      <c r="L23" s="21"/>
    </row>
    <row r="24" spans="1:12" x14ac:dyDescent="0.3">
      <c r="A24" s="22" t="s">
        <v>351</v>
      </c>
      <c r="B24" s="16" t="s">
        <v>351</v>
      </c>
      <c r="C24" s="17"/>
      <c r="D24" s="17"/>
      <c r="E24" s="17"/>
      <c r="F24" s="17"/>
      <c r="G24" s="23" t="s">
        <v>351</v>
      </c>
      <c r="H24" s="24"/>
      <c r="I24" s="24"/>
      <c r="J24" s="24"/>
      <c r="K24" s="24"/>
      <c r="L24" s="25"/>
    </row>
    <row r="25" spans="1:12" x14ac:dyDescent="0.3">
      <c r="A25" s="10" t="s">
        <v>392</v>
      </c>
      <c r="B25" s="16" t="s">
        <v>351</v>
      </c>
      <c r="C25" s="17"/>
      <c r="D25" s="11" t="s">
        <v>393</v>
      </c>
      <c r="E25" s="12"/>
      <c r="F25" s="12"/>
      <c r="G25" s="12"/>
      <c r="H25" s="13">
        <v>929090.51</v>
      </c>
      <c r="I25" s="13">
        <v>1086108.53</v>
      </c>
      <c r="J25" s="13">
        <v>1240177.24</v>
      </c>
      <c r="K25" s="13">
        <v>775021.8</v>
      </c>
      <c r="L25" s="14"/>
    </row>
    <row r="26" spans="1:12" x14ac:dyDescent="0.3">
      <c r="A26" s="10" t="s">
        <v>394</v>
      </c>
      <c r="B26" s="16" t="s">
        <v>351</v>
      </c>
      <c r="C26" s="17"/>
      <c r="D26" s="17"/>
      <c r="E26" s="11" t="s">
        <v>395</v>
      </c>
      <c r="F26" s="12"/>
      <c r="G26" s="12"/>
      <c r="H26" s="13">
        <v>443422.99</v>
      </c>
      <c r="I26" s="13">
        <v>382129.32</v>
      </c>
      <c r="J26" s="13">
        <v>739953</v>
      </c>
      <c r="K26" s="13">
        <v>85599.31</v>
      </c>
      <c r="L26" s="14"/>
    </row>
    <row r="27" spans="1:12" x14ac:dyDescent="0.3">
      <c r="A27" s="10" t="s">
        <v>396</v>
      </c>
      <c r="B27" s="16" t="s">
        <v>351</v>
      </c>
      <c r="C27" s="17"/>
      <c r="D27" s="17"/>
      <c r="E27" s="17"/>
      <c r="F27" s="11" t="s">
        <v>395</v>
      </c>
      <c r="G27" s="12"/>
      <c r="H27" s="13">
        <v>443422.99</v>
      </c>
      <c r="I27" s="13">
        <v>382129.32</v>
      </c>
      <c r="J27" s="13">
        <v>739953</v>
      </c>
      <c r="K27" s="13">
        <v>85599.31</v>
      </c>
      <c r="L27" s="14"/>
    </row>
    <row r="28" spans="1:12" x14ac:dyDescent="0.3">
      <c r="A28" s="18" t="s">
        <v>397</v>
      </c>
      <c r="B28" s="16" t="s">
        <v>351</v>
      </c>
      <c r="C28" s="17"/>
      <c r="D28" s="17"/>
      <c r="E28" s="17"/>
      <c r="F28" s="17"/>
      <c r="G28" s="19" t="s">
        <v>398</v>
      </c>
      <c r="H28" s="20">
        <v>10245.41</v>
      </c>
      <c r="I28" s="20">
        <v>327.9</v>
      </c>
      <c r="J28" s="20">
        <v>0</v>
      </c>
      <c r="K28" s="20">
        <v>10573.31</v>
      </c>
      <c r="L28" s="21"/>
    </row>
    <row r="29" spans="1:12" x14ac:dyDescent="0.3">
      <c r="A29" s="18" t="s">
        <v>399</v>
      </c>
      <c r="B29" s="16" t="s">
        <v>351</v>
      </c>
      <c r="C29" s="17"/>
      <c r="D29" s="17"/>
      <c r="E29" s="17"/>
      <c r="F29" s="17"/>
      <c r="G29" s="19" t="s">
        <v>400</v>
      </c>
      <c r="H29" s="20">
        <v>428094.79</v>
      </c>
      <c r="I29" s="20">
        <v>104273.68</v>
      </c>
      <c r="J29" s="20">
        <v>459997.3</v>
      </c>
      <c r="K29" s="20">
        <v>72371.17</v>
      </c>
      <c r="L29" s="21"/>
    </row>
    <row r="30" spans="1:12" x14ac:dyDescent="0.3">
      <c r="A30" s="18" t="s">
        <v>403</v>
      </c>
      <c r="B30" s="16" t="s">
        <v>351</v>
      </c>
      <c r="C30" s="17"/>
      <c r="D30" s="17"/>
      <c r="E30" s="17"/>
      <c r="F30" s="17"/>
      <c r="G30" s="19" t="s">
        <v>404</v>
      </c>
      <c r="H30" s="20">
        <v>0</v>
      </c>
      <c r="I30" s="20">
        <v>47197.36</v>
      </c>
      <c r="J30" s="20">
        <v>47197.36</v>
      </c>
      <c r="K30" s="20">
        <v>0</v>
      </c>
      <c r="L30" s="21"/>
    </row>
    <row r="31" spans="1:12" x14ac:dyDescent="0.3">
      <c r="A31" s="18" t="s">
        <v>405</v>
      </c>
      <c r="B31" s="16" t="s">
        <v>351</v>
      </c>
      <c r="C31" s="17"/>
      <c r="D31" s="17"/>
      <c r="E31" s="17"/>
      <c r="F31" s="17"/>
      <c r="G31" s="19" t="s">
        <v>406</v>
      </c>
      <c r="H31" s="20">
        <v>399.91</v>
      </c>
      <c r="I31" s="20">
        <v>802.78</v>
      </c>
      <c r="J31" s="20">
        <v>0</v>
      </c>
      <c r="K31" s="20">
        <v>1202.69</v>
      </c>
      <c r="L31" s="21"/>
    </row>
    <row r="32" spans="1:12" x14ac:dyDescent="0.3">
      <c r="A32" s="18" t="s">
        <v>407</v>
      </c>
      <c r="B32" s="16" t="s">
        <v>351</v>
      </c>
      <c r="C32" s="17"/>
      <c r="D32" s="17"/>
      <c r="E32" s="17"/>
      <c r="F32" s="17"/>
      <c r="G32" s="19" t="s">
        <v>408</v>
      </c>
      <c r="H32" s="20">
        <v>3971.38</v>
      </c>
      <c r="I32" s="20">
        <v>228075.46</v>
      </c>
      <c r="J32" s="20">
        <v>232046.84</v>
      </c>
      <c r="K32" s="20">
        <v>0</v>
      </c>
      <c r="L32" s="21"/>
    </row>
    <row r="33" spans="1:12" x14ac:dyDescent="0.3">
      <c r="A33" s="18" t="s">
        <v>409</v>
      </c>
      <c r="B33" s="16" t="s">
        <v>351</v>
      </c>
      <c r="C33" s="17"/>
      <c r="D33" s="17"/>
      <c r="E33" s="17"/>
      <c r="F33" s="17"/>
      <c r="G33" s="19" t="s">
        <v>410</v>
      </c>
      <c r="H33" s="20">
        <v>711.5</v>
      </c>
      <c r="I33" s="20">
        <v>1452.14</v>
      </c>
      <c r="J33" s="20">
        <v>711.5</v>
      </c>
      <c r="K33" s="20">
        <v>1452.14</v>
      </c>
      <c r="L33" s="21"/>
    </row>
    <row r="34" spans="1:12" x14ac:dyDescent="0.3">
      <c r="A34" s="22" t="s">
        <v>351</v>
      </c>
      <c r="B34" s="16" t="s">
        <v>351</v>
      </c>
      <c r="C34" s="17"/>
      <c r="D34" s="17"/>
      <c r="E34" s="17"/>
      <c r="F34" s="17"/>
      <c r="G34" s="23" t="s">
        <v>351</v>
      </c>
      <c r="H34" s="24"/>
      <c r="I34" s="24"/>
      <c r="J34" s="24"/>
      <c r="K34" s="24"/>
      <c r="L34" s="25"/>
    </row>
    <row r="35" spans="1:12" x14ac:dyDescent="0.3">
      <c r="A35" s="10" t="s">
        <v>411</v>
      </c>
      <c r="B35" s="16" t="s">
        <v>351</v>
      </c>
      <c r="C35" s="17"/>
      <c r="D35" s="17"/>
      <c r="E35" s="11" t="s">
        <v>412</v>
      </c>
      <c r="F35" s="12"/>
      <c r="G35" s="12"/>
      <c r="H35" s="13">
        <v>485667.52</v>
      </c>
      <c r="I35" s="13">
        <v>703979.21</v>
      </c>
      <c r="J35" s="13">
        <v>500224.24</v>
      </c>
      <c r="K35" s="13">
        <v>689422.49</v>
      </c>
      <c r="L35" s="14"/>
    </row>
    <row r="36" spans="1:12" x14ac:dyDescent="0.3">
      <c r="A36" s="10" t="s">
        <v>413</v>
      </c>
      <c r="B36" s="16" t="s">
        <v>351</v>
      </c>
      <c r="C36" s="17"/>
      <c r="D36" s="17"/>
      <c r="E36" s="17"/>
      <c r="F36" s="11" t="s">
        <v>412</v>
      </c>
      <c r="G36" s="12"/>
      <c r="H36" s="13">
        <v>485667.52</v>
      </c>
      <c r="I36" s="13">
        <v>703979.21</v>
      </c>
      <c r="J36" s="13">
        <v>500224.24</v>
      </c>
      <c r="K36" s="13">
        <v>689422.49</v>
      </c>
      <c r="L36" s="14"/>
    </row>
    <row r="37" spans="1:12" x14ac:dyDescent="0.3">
      <c r="A37" s="18" t="s">
        <v>414</v>
      </c>
      <c r="B37" s="16" t="s">
        <v>351</v>
      </c>
      <c r="C37" s="17"/>
      <c r="D37" s="17"/>
      <c r="E37" s="17"/>
      <c r="F37" s="17"/>
      <c r="G37" s="19" t="s">
        <v>415</v>
      </c>
      <c r="H37" s="20">
        <v>0</v>
      </c>
      <c r="I37" s="20">
        <v>171393.57</v>
      </c>
      <c r="J37" s="20">
        <v>14556.72</v>
      </c>
      <c r="K37" s="20">
        <v>156836.85</v>
      </c>
      <c r="L37" s="21"/>
    </row>
    <row r="38" spans="1:12" x14ac:dyDescent="0.3">
      <c r="A38" s="18" t="s">
        <v>416</v>
      </c>
      <c r="B38" s="16" t="s">
        <v>351</v>
      </c>
      <c r="C38" s="17"/>
      <c r="D38" s="17"/>
      <c r="E38" s="17"/>
      <c r="F38" s="17"/>
      <c r="G38" s="19" t="s">
        <v>417</v>
      </c>
      <c r="H38" s="20">
        <v>485667.52</v>
      </c>
      <c r="I38" s="20">
        <v>532585.64</v>
      </c>
      <c r="J38" s="20">
        <v>485667.52</v>
      </c>
      <c r="K38" s="20">
        <v>532585.64</v>
      </c>
      <c r="L38" s="21"/>
    </row>
    <row r="39" spans="1:12" x14ac:dyDescent="0.3">
      <c r="A39" s="22" t="s">
        <v>351</v>
      </c>
      <c r="B39" s="16" t="s">
        <v>351</v>
      </c>
      <c r="C39" s="17"/>
      <c r="D39" s="17"/>
      <c r="E39" s="17"/>
      <c r="F39" s="17"/>
      <c r="G39" s="23" t="s">
        <v>351</v>
      </c>
      <c r="H39" s="24"/>
      <c r="I39" s="24"/>
      <c r="J39" s="24"/>
      <c r="K39" s="24"/>
      <c r="L39" s="25"/>
    </row>
    <row r="40" spans="1:12" x14ac:dyDescent="0.3">
      <c r="A40" s="10" t="s">
        <v>418</v>
      </c>
      <c r="B40" s="15" t="s">
        <v>351</v>
      </c>
      <c r="C40" s="11" t="s">
        <v>419</v>
      </c>
      <c r="D40" s="12"/>
      <c r="E40" s="12"/>
      <c r="F40" s="12"/>
      <c r="G40" s="12"/>
      <c r="H40" s="13">
        <v>13315842.619999999</v>
      </c>
      <c r="I40" s="13">
        <v>103821.71</v>
      </c>
      <c r="J40" s="13">
        <v>416473.88</v>
      </c>
      <c r="K40" s="13">
        <v>13003190.449999999</v>
      </c>
      <c r="L40" s="14"/>
    </row>
    <row r="41" spans="1:12" x14ac:dyDescent="0.3">
      <c r="A41" s="10" t="s">
        <v>420</v>
      </c>
      <c r="B41" s="16" t="s">
        <v>351</v>
      </c>
      <c r="C41" s="17"/>
      <c r="D41" s="11" t="s">
        <v>421</v>
      </c>
      <c r="E41" s="12"/>
      <c r="F41" s="12"/>
      <c r="G41" s="12"/>
      <c r="H41" s="13">
        <v>13315842.619999999</v>
      </c>
      <c r="I41" s="13">
        <v>103821.71</v>
      </c>
      <c r="J41" s="13">
        <v>416473.88</v>
      </c>
      <c r="K41" s="13">
        <v>13003190.449999999</v>
      </c>
      <c r="L41" s="14"/>
    </row>
    <row r="42" spans="1:12" x14ac:dyDescent="0.3">
      <c r="A42" s="10" t="s">
        <v>422</v>
      </c>
      <c r="B42" s="16" t="s">
        <v>351</v>
      </c>
      <c r="C42" s="17"/>
      <c r="D42" s="17"/>
      <c r="E42" s="11" t="s">
        <v>423</v>
      </c>
      <c r="F42" s="12"/>
      <c r="G42" s="12"/>
      <c r="H42" s="13">
        <v>1928225.44</v>
      </c>
      <c r="I42" s="13">
        <v>0</v>
      </c>
      <c r="J42" s="13">
        <v>0</v>
      </c>
      <c r="K42" s="13">
        <v>1928225.44</v>
      </c>
      <c r="L42" s="14"/>
    </row>
    <row r="43" spans="1:12" x14ac:dyDescent="0.3">
      <c r="A43" s="10" t="s">
        <v>424</v>
      </c>
      <c r="B43" s="16" t="s">
        <v>351</v>
      </c>
      <c r="C43" s="17"/>
      <c r="D43" s="17"/>
      <c r="E43" s="17"/>
      <c r="F43" s="11" t="s">
        <v>423</v>
      </c>
      <c r="G43" s="12"/>
      <c r="H43" s="13">
        <v>1928225.44</v>
      </c>
      <c r="I43" s="13">
        <v>0</v>
      </c>
      <c r="J43" s="13">
        <v>0</v>
      </c>
      <c r="K43" s="13">
        <v>1928225.44</v>
      </c>
      <c r="L43" s="14"/>
    </row>
    <row r="44" spans="1:12" x14ac:dyDescent="0.3">
      <c r="A44" s="18" t="s">
        <v>425</v>
      </c>
      <c r="B44" s="16" t="s">
        <v>351</v>
      </c>
      <c r="C44" s="17"/>
      <c r="D44" s="17"/>
      <c r="E44" s="17"/>
      <c r="F44" s="17"/>
      <c r="G44" s="19" t="s">
        <v>426</v>
      </c>
      <c r="H44" s="20">
        <v>179970</v>
      </c>
      <c r="I44" s="20">
        <v>0</v>
      </c>
      <c r="J44" s="20">
        <v>0</v>
      </c>
      <c r="K44" s="20">
        <v>179970</v>
      </c>
      <c r="L44" s="21"/>
    </row>
    <row r="45" spans="1:12" x14ac:dyDescent="0.3">
      <c r="A45" s="18" t="s">
        <v>427</v>
      </c>
      <c r="B45" s="16" t="s">
        <v>351</v>
      </c>
      <c r="C45" s="17"/>
      <c r="D45" s="17"/>
      <c r="E45" s="17"/>
      <c r="F45" s="17"/>
      <c r="G45" s="19" t="s">
        <v>428</v>
      </c>
      <c r="H45" s="20">
        <v>176360.55</v>
      </c>
      <c r="I45" s="20">
        <v>0</v>
      </c>
      <c r="J45" s="20">
        <v>0</v>
      </c>
      <c r="K45" s="20">
        <v>176360.55</v>
      </c>
      <c r="L45" s="21"/>
    </row>
    <row r="46" spans="1:12" x14ac:dyDescent="0.3">
      <c r="A46" s="18" t="s">
        <v>429</v>
      </c>
      <c r="B46" s="16" t="s">
        <v>351</v>
      </c>
      <c r="C46" s="17"/>
      <c r="D46" s="17"/>
      <c r="E46" s="17"/>
      <c r="F46" s="17"/>
      <c r="G46" s="19" t="s">
        <v>430</v>
      </c>
      <c r="H46" s="20">
        <v>75546.350000000006</v>
      </c>
      <c r="I46" s="20">
        <v>0</v>
      </c>
      <c r="J46" s="20">
        <v>0</v>
      </c>
      <c r="K46" s="20">
        <v>75546.350000000006</v>
      </c>
      <c r="L46" s="21"/>
    </row>
    <row r="47" spans="1:12" x14ac:dyDescent="0.3">
      <c r="A47" s="18" t="s">
        <v>431</v>
      </c>
      <c r="B47" s="16" t="s">
        <v>351</v>
      </c>
      <c r="C47" s="17"/>
      <c r="D47" s="17"/>
      <c r="E47" s="17"/>
      <c r="F47" s="17"/>
      <c r="G47" s="19" t="s">
        <v>432</v>
      </c>
      <c r="H47" s="20">
        <v>1375269.54</v>
      </c>
      <c r="I47" s="20">
        <v>0</v>
      </c>
      <c r="J47" s="20">
        <v>0</v>
      </c>
      <c r="K47" s="20">
        <v>1375269.54</v>
      </c>
      <c r="L47" s="21"/>
    </row>
    <row r="48" spans="1:12" x14ac:dyDescent="0.3">
      <c r="A48" s="18" t="s">
        <v>433</v>
      </c>
      <c r="B48" s="16" t="s">
        <v>351</v>
      </c>
      <c r="C48" s="17"/>
      <c r="D48" s="17"/>
      <c r="E48" s="17"/>
      <c r="F48" s="17"/>
      <c r="G48" s="19" t="s">
        <v>434</v>
      </c>
      <c r="H48" s="20">
        <v>121079</v>
      </c>
      <c r="I48" s="20">
        <v>0</v>
      </c>
      <c r="J48" s="20">
        <v>0</v>
      </c>
      <c r="K48" s="20">
        <v>121079</v>
      </c>
      <c r="L48" s="21"/>
    </row>
    <row r="49" spans="1:12" x14ac:dyDescent="0.3">
      <c r="A49" s="22" t="s">
        <v>351</v>
      </c>
      <c r="B49" s="16" t="s">
        <v>351</v>
      </c>
      <c r="C49" s="17"/>
      <c r="D49" s="17"/>
      <c r="E49" s="17"/>
      <c r="F49" s="17"/>
      <c r="G49" s="23" t="s">
        <v>351</v>
      </c>
      <c r="H49" s="24"/>
      <c r="I49" s="24"/>
      <c r="J49" s="24"/>
      <c r="K49" s="24"/>
      <c r="L49" s="25"/>
    </row>
    <row r="50" spans="1:12" x14ac:dyDescent="0.3">
      <c r="A50" s="10" t="s">
        <v>435</v>
      </c>
      <c r="B50" s="16" t="s">
        <v>351</v>
      </c>
      <c r="C50" s="17"/>
      <c r="D50" s="17"/>
      <c r="E50" s="11" t="s">
        <v>436</v>
      </c>
      <c r="F50" s="12"/>
      <c r="G50" s="12"/>
      <c r="H50" s="13">
        <v>-1928225.44</v>
      </c>
      <c r="I50" s="13">
        <v>0</v>
      </c>
      <c r="J50" s="13">
        <v>0</v>
      </c>
      <c r="K50" s="13">
        <v>-1928225.44</v>
      </c>
      <c r="L50" s="14"/>
    </row>
    <row r="51" spans="1:12" x14ac:dyDescent="0.3">
      <c r="A51" s="10" t="s">
        <v>437</v>
      </c>
      <c r="B51" s="16" t="s">
        <v>351</v>
      </c>
      <c r="C51" s="17"/>
      <c r="D51" s="17"/>
      <c r="E51" s="17"/>
      <c r="F51" s="11" t="s">
        <v>436</v>
      </c>
      <c r="G51" s="12"/>
      <c r="H51" s="13">
        <v>-1928225.44</v>
      </c>
      <c r="I51" s="13">
        <v>0</v>
      </c>
      <c r="J51" s="13">
        <v>0</v>
      </c>
      <c r="K51" s="13">
        <v>-1928225.44</v>
      </c>
      <c r="L51" s="14"/>
    </row>
    <row r="52" spans="1:12" x14ac:dyDescent="0.3">
      <c r="A52" s="18" t="s">
        <v>438</v>
      </c>
      <c r="B52" s="16" t="s">
        <v>351</v>
      </c>
      <c r="C52" s="17"/>
      <c r="D52" s="17"/>
      <c r="E52" s="17"/>
      <c r="F52" s="17"/>
      <c r="G52" s="19" t="s">
        <v>439</v>
      </c>
      <c r="H52" s="20">
        <v>-176360.55</v>
      </c>
      <c r="I52" s="20">
        <v>0</v>
      </c>
      <c r="J52" s="20">
        <v>0</v>
      </c>
      <c r="K52" s="20">
        <v>-176360.55</v>
      </c>
      <c r="L52" s="21"/>
    </row>
    <row r="53" spans="1:12" x14ac:dyDescent="0.3">
      <c r="A53" s="18" t="s">
        <v>440</v>
      </c>
      <c r="B53" s="16" t="s">
        <v>351</v>
      </c>
      <c r="C53" s="17"/>
      <c r="D53" s="17"/>
      <c r="E53" s="17"/>
      <c r="F53" s="17"/>
      <c r="G53" s="19" t="s">
        <v>441</v>
      </c>
      <c r="H53" s="20">
        <v>-75546.350000000006</v>
      </c>
      <c r="I53" s="20">
        <v>0</v>
      </c>
      <c r="J53" s="20">
        <v>0</v>
      </c>
      <c r="K53" s="20">
        <v>-75546.350000000006</v>
      </c>
      <c r="L53" s="21"/>
    </row>
    <row r="54" spans="1:12" x14ac:dyDescent="0.3">
      <c r="A54" s="18" t="s">
        <v>442</v>
      </c>
      <c r="B54" s="16" t="s">
        <v>351</v>
      </c>
      <c r="C54" s="17"/>
      <c r="D54" s="17"/>
      <c r="E54" s="17"/>
      <c r="F54" s="17"/>
      <c r="G54" s="19" t="s">
        <v>443</v>
      </c>
      <c r="H54" s="20">
        <v>-1375269.54</v>
      </c>
      <c r="I54" s="20">
        <v>0</v>
      </c>
      <c r="J54" s="20">
        <v>0</v>
      </c>
      <c r="K54" s="20">
        <v>-1375269.54</v>
      </c>
      <c r="L54" s="21"/>
    </row>
    <row r="55" spans="1:12" x14ac:dyDescent="0.3">
      <c r="A55" s="18" t="s">
        <v>444</v>
      </c>
      <c r="B55" s="16" t="s">
        <v>351</v>
      </c>
      <c r="C55" s="17"/>
      <c r="D55" s="17"/>
      <c r="E55" s="17"/>
      <c r="F55" s="17"/>
      <c r="G55" s="19" t="s">
        <v>445</v>
      </c>
      <c r="H55" s="20">
        <v>-179970</v>
      </c>
      <c r="I55" s="20">
        <v>0</v>
      </c>
      <c r="J55" s="20">
        <v>0</v>
      </c>
      <c r="K55" s="20">
        <v>-179970</v>
      </c>
      <c r="L55" s="21"/>
    </row>
    <row r="56" spans="1:12" x14ac:dyDescent="0.3">
      <c r="A56" s="18" t="s">
        <v>446</v>
      </c>
      <c r="B56" s="16" t="s">
        <v>351</v>
      </c>
      <c r="C56" s="17"/>
      <c r="D56" s="17"/>
      <c r="E56" s="17"/>
      <c r="F56" s="17"/>
      <c r="G56" s="19" t="s">
        <v>447</v>
      </c>
      <c r="H56" s="20">
        <v>-121079</v>
      </c>
      <c r="I56" s="20">
        <v>0</v>
      </c>
      <c r="J56" s="20">
        <v>0</v>
      </c>
      <c r="K56" s="20">
        <v>-121079</v>
      </c>
      <c r="L56" s="21"/>
    </row>
    <row r="57" spans="1:12" x14ac:dyDescent="0.3">
      <c r="A57" s="22" t="s">
        <v>351</v>
      </c>
      <c r="B57" s="16" t="s">
        <v>351</v>
      </c>
      <c r="C57" s="17"/>
      <c r="D57" s="17"/>
      <c r="E57" s="17"/>
      <c r="F57" s="17"/>
      <c r="G57" s="23" t="s">
        <v>351</v>
      </c>
      <c r="H57" s="24"/>
      <c r="I57" s="24"/>
      <c r="J57" s="24"/>
      <c r="K57" s="24"/>
      <c r="L57" s="25"/>
    </row>
    <row r="58" spans="1:12" x14ac:dyDescent="0.3">
      <c r="A58" s="10" t="s">
        <v>448</v>
      </c>
      <c r="B58" s="16" t="s">
        <v>351</v>
      </c>
      <c r="C58" s="17"/>
      <c r="D58" s="17"/>
      <c r="E58" s="11" t="s">
        <v>449</v>
      </c>
      <c r="F58" s="12"/>
      <c r="G58" s="12"/>
      <c r="H58" s="13">
        <v>30167382.899999999</v>
      </c>
      <c r="I58" s="13">
        <v>102569.08</v>
      </c>
      <c r="J58" s="13">
        <v>2065.6999999999998</v>
      </c>
      <c r="K58" s="13">
        <v>30267886.280000001</v>
      </c>
      <c r="L58" s="14"/>
    </row>
    <row r="59" spans="1:12" x14ac:dyDescent="0.3">
      <c r="A59" s="10" t="s">
        <v>450</v>
      </c>
      <c r="B59" s="16" t="s">
        <v>351</v>
      </c>
      <c r="C59" s="17"/>
      <c r="D59" s="17"/>
      <c r="E59" s="17"/>
      <c r="F59" s="11" t="s">
        <v>449</v>
      </c>
      <c r="G59" s="12"/>
      <c r="H59" s="13">
        <v>30167382.899999999</v>
      </c>
      <c r="I59" s="13">
        <v>102569.08</v>
      </c>
      <c r="J59" s="13">
        <v>2065.6999999999998</v>
      </c>
      <c r="K59" s="13">
        <v>30267886.280000001</v>
      </c>
      <c r="L59" s="14"/>
    </row>
    <row r="60" spans="1:12" x14ac:dyDescent="0.3">
      <c r="A60" s="18" t="s">
        <v>451</v>
      </c>
      <c r="B60" s="16" t="s">
        <v>351</v>
      </c>
      <c r="C60" s="17"/>
      <c r="D60" s="17"/>
      <c r="E60" s="17"/>
      <c r="F60" s="17"/>
      <c r="G60" s="19" t="s">
        <v>432</v>
      </c>
      <c r="H60" s="20">
        <v>283780.59999999998</v>
      </c>
      <c r="I60" s="20">
        <v>0</v>
      </c>
      <c r="J60" s="20">
        <v>0</v>
      </c>
      <c r="K60" s="20">
        <v>283780.59999999998</v>
      </c>
      <c r="L60" s="21"/>
    </row>
    <row r="61" spans="1:12" x14ac:dyDescent="0.3">
      <c r="A61" s="18" t="s">
        <v>452</v>
      </c>
      <c r="B61" s="16" t="s">
        <v>351</v>
      </c>
      <c r="C61" s="17"/>
      <c r="D61" s="17"/>
      <c r="E61" s="17"/>
      <c r="F61" s="17"/>
      <c r="G61" s="19" t="s">
        <v>453</v>
      </c>
      <c r="H61" s="20">
        <v>178724.35</v>
      </c>
      <c r="I61" s="20">
        <v>0</v>
      </c>
      <c r="J61" s="20">
        <v>0</v>
      </c>
      <c r="K61" s="20">
        <v>178724.35</v>
      </c>
      <c r="L61" s="21"/>
    </row>
    <row r="62" spans="1:12" x14ac:dyDescent="0.3">
      <c r="A62" s="18" t="s">
        <v>454</v>
      </c>
      <c r="B62" s="16" t="s">
        <v>351</v>
      </c>
      <c r="C62" s="17"/>
      <c r="D62" s="17"/>
      <c r="E62" s="17"/>
      <c r="F62" s="17"/>
      <c r="G62" s="19" t="s">
        <v>455</v>
      </c>
      <c r="H62" s="20">
        <v>2371607.81</v>
      </c>
      <c r="I62" s="20">
        <v>0</v>
      </c>
      <c r="J62" s="20">
        <v>0</v>
      </c>
      <c r="K62" s="20">
        <v>2371607.81</v>
      </c>
      <c r="L62" s="21"/>
    </row>
    <row r="63" spans="1:12" x14ac:dyDescent="0.3">
      <c r="A63" s="18" t="s">
        <v>456</v>
      </c>
      <c r="B63" s="16" t="s">
        <v>351</v>
      </c>
      <c r="C63" s="17"/>
      <c r="D63" s="17"/>
      <c r="E63" s="17"/>
      <c r="F63" s="17"/>
      <c r="G63" s="19" t="s">
        <v>430</v>
      </c>
      <c r="H63" s="20">
        <v>2566862</v>
      </c>
      <c r="I63" s="20">
        <v>10537.68</v>
      </c>
      <c r="J63" s="20">
        <v>1436.7</v>
      </c>
      <c r="K63" s="20">
        <v>2575962.98</v>
      </c>
      <c r="L63" s="21"/>
    </row>
    <row r="64" spans="1:12" x14ac:dyDescent="0.3">
      <c r="A64" s="18" t="s">
        <v>457</v>
      </c>
      <c r="B64" s="16" t="s">
        <v>351</v>
      </c>
      <c r="C64" s="17"/>
      <c r="D64" s="17"/>
      <c r="E64" s="17"/>
      <c r="F64" s="17"/>
      <c r="G64" s="19" t="s">
        <v>428</v>
      </c>
      <c r="H64" s="20">
        <v>8747038.0199999996</v>
      </c>
      <c r="I64" s="20">
        <v>4389.3999999999996</v>
      </c>
      <c r="J64" s="20">
        <v>594</v>
      </c>
      <c r="K64" s="20">
        <v>8750833.4199999999</v>
      </c>
      <c r="L64" s="21"/>
    </row>
    <row r="65" spans="1:12" x14ac:dyDescent="0.3">
      <c r="A65" s="18" t="s">
        <v>458</v>
      </c>
      <c r="B65" s="16" t="s">
        <v>351</v>
      </c>
      <c r="C65" s="17"/>
      <c r="D65" s="17"/>
      <c r="E65" s="17"/>
      <c r="F65" s="17"/>
      <c r="G65" s="19" t="s">
        <v>459</v>
      </c>
      <c r="H65" s="20">
        <v>13883798.109999999</v>
      </c>
      <c r="I65" s="20">
        <v>86670</v>
      </c>
      <c r="J65" s="20">
        <v>0</v>
      </c>
      <c r="K65" s="20">
        <v>13970468.109999999</v>
      </c>
      <c r="L65" s="21"/>
    </row>
    <row r="66" spans="1:12" x14ac:dyDescent="0.3">
      <c r="A66" s="18" t="s">
        <v>460</v>
      </c>
      <c r="B66" s="16" t="s">
        <v>351</v>
      </c>
      <c r="C66" s="17"/>
      <c r="D66" s="17"/>
      <c r="E66" s="17"/>
      <c r="F66" s="17"/>
      <c r="G66" s="19" t="s">
        <v>461</v>
      </c>
      <c r="H66" s="20">
        <v>1681943.23</v>
      </c>
      <c r="I66" s="20">
        <v>972</v>
      </c>
      <c r="J66" s="20">
        <v>35</v>
      </c>
      <c r="K66" s="20">
        <v>1682880.23</v>
      </c>
      <c r="L66" s="21"/>
    </row>
    <row r="67" spans="1:12" x14ac:dyDescent="0.3">
      <c r="A67" s="18" t="s">
        <v>462</v>
      </c>
      <c r="B67" s="16" t="s">
        <v>351</v>
      </c>
      <c r="C67" s="17"/>
      <c r="D67" s="17"/>
      <c r="E67" s="17"/>
      <c r="F67" s="17"/>
      <c r="G67" s="19" t="s">
        <v>463</v>
      </c>
      <c r="H67" s="20">
        <v>104202.72</v>
      </c>
      <c r="I67" s="20">
        <v>0</v>
      </c>
      <c r="J67" s="20">
        <v>0</v>
      </c>
      <c r="K67" s="20">
        <v>104202.72</v>
      </c>
      <c r="L67" s="21"/>
    </row>
    <row r="68" spans="1:12" x14ac:dyDescent="0.3">
      <c r="A68" s="18" t="s">
        <v>464</v>
      </c>
      <c r="B68" s="16" t="s">
        <v>351</v>
      </c>
      <c r="C68" s="17"/>
      <c r="D68" s="17"/>
      <c r="E68" s="17"/>
      <c r="F68" s="17"/>
      <c r="G68" s="19" t="s">
        <v>426</v>
      </c>
      <c r="H68" s="20">
        <v>280360.06</v>
      </c>
      <c r="I68" s="20">
        <v>0</v>
      </c>
      <c r="J68" s="20">
        <v>0</v>
      </c>
      <c r="K68" s="20">
        <v>280360.06</v>
      </c>
      <c r="L68" s="21"/>
    </row>
    <row r="69" spans="1:12" x14ac:dyDescent="0.3">
      <c r="A69" s="18" t="s">
        <v>465</v>
      </c>
      <c r="B69" s="16" t="s">
        <v>351</v>
      </c>
      <c r="C69" s="17"/>
      <c r="D69" s="17"/>
      <c r="E69" s="17"/>
      <c r="F69" s="17"/>
      <c r="G69" s="19" t="s">
        <v>466</v>
      </c>
      <c r="H69" s="20">
        <v>69066</v>
      </c>
      <c r="I69" s="20">
        <v>0</v>
      </c>
      <c r="J69" s="20">
        <v>0</v>
      </c>
      <c r="K69" s="20">
        <v>69066</v>
      </c>
      <c r="L69" s="21"/>
    </row>
    <row r="70" spans="1:12" x14ac:dyDescent="0.3">
      <c r="A70" s="18" t="s">
        <v>469</v>
      </c>
      <c r="B70" s="16" t="s">
        <v>351</v>
      </c>
      <c r="C70" s="17"/>
      <c r="D70" s="17"/>
      <c r="E70" s="17"/>
      <c r="F70" s="17"/>
      <c r="G70" s="19" t="s">
        <v>470</v>
      </c>
      <c r="H70" s="20">
        <v>1988337</v>
      </c>
      <c r="I70" s="20">
        <v>0</v>
      </c>
      <c r="J70" s="20">
        <v>0</v>
      </c>
      <c r="K70" s="20">
        <v>1988337</v>
      </c>
      <c r="L70" s="21"/>
    </row>
    <row r="71" spans="1:12" x14ac:dyDescent="0.3">
      <c r="A71" s="18" t="s">
        <v>471</v>
      </c>
      <c r="B71" s="16" t="s">
        <v>351</v>
      </c>
      <c r="C71" s="17"/>
      <c r="D71" s="17"/>
      <c r="E71" s="17"/>
      <c r="F71" s="17"/>
      <c r="G71" s="19" t="s">
        <v>472</v>
      </c>
      <c r="H71" s="20">
        <v>-1988337</v>
      </c>
      <c r="I71" s="20">
        <v>0</v>
      </c>
      <c r="J71" s="20">
        <v>0</v>
      </c>
      <c r="K71" s="20">
        <v>-1988337</v>
      </c>
      <c r="L71" s="21"/>
    </row>
    <row r="72" spans="1:12" x14ac:dyDescent="0.3">
      <c r="A72" s="22" t="s">
        <v>351</v>
      </c>
      <c r="B72" s="16" t="s">
        <v>351</v>
      </c>
      <c r="C72" s="17"/>
      <c r="D72" s="17"/>
      <c r="E72" s="17"/>
      <c r="F72" s="17"/>
      <c r="G72" s="23" t="s">
        <v>351</v>
      </c>
      <c r="H72" s="24"/>
      <c r="I72" s="24"/>
      <c r="J72" s="24"/>
      <c r="K72" s="24"/>
      <c r="L72" s="25"/>
    </row>
    <row r="73" spans="1:12" x14ac:dyDescent="0.3">
      <c r="A73" s="10" t="s">
        <v>473</v>
      </c>
      <c r="B73" s="16" t="s">
        <v>351</v>
      </c>
      <c r="C73" s="17"/>
      <c r="D73" s="17"/>
      <c r="E73" s="11" t="s">
        <v>474</v>
      </c>
      <c r="F73" s="12"/>
      <c r="G73" s="12"/>
      <c r="H73" s="13">
        <v>-16972209.649999999</v>
      </c>
      <c r="I73" s="13">
        <v>1252.6300000000001</v>
      </c>
      <c r="J73" s="13">
        <v>411792.68</v>
      </c>
      <c r="K73" s="13">
        <v>-17382749.699999999</v>
      </c>
      <c r="L73" s="14"/>
    </row>
    <row r="74" spans="1:12" x14ac:dyDescent="0.3">
      <c r="A74" s="10" t="s">
        <v>475</v>
      </c>
      <c r="B74" s="16" t="s">
        <v>351</v>
      </c>
      <c r="C74" s="17"/>
      <c r="D74" s="17"/>
      <c r="E74" s="17"/>
      <c r="F74" s="11" t="s">
        <v>474</v>
      </c>
      <c r="G74" s="12"/>
      <c r="H74" s="13">
        <v>-16972209.649999999</v>
      </c>
      <c r="I74" s="13">
        <v>1252.6300000000001</v>
      </c>
      <c r="J74" s="13">
        <v>411792.68</v>
      </c>
      <c r="K74" s="13">
        <v>-17382749.699999999</v>
      </c>
      <c r="L74" s="14"/>
    </row>
    <row r="75" spans="1:12" x14ac:dyDescent="0.3">
      <c r="A75" s="18" t="s">
        <v>476</v>
      </c>
      <c r="B75" s="16" t="s">
        <v>351</v>
      </c>
      <c r="C75" s="17"/>
      <c r="D75" s="17"/>
      <c r="E75" s="17"/>
      <c r="F75" s="17"/>
      <c r="G75" s="19" t="s">
        <v>477</v>
      </c>
      <c r="H75" s="20">
        <v>-2371607.81</v>
      </c>
      <c r="I75" s="20">
        <v>0</v>
      </c>
      <c r="J75" s="20">
        <v>0</v>
      </c>
      <c r="K75" s="20">
        <v>-2371607.81</v>
      </c>
      <c r="L75" s="21"/>
    </row>
    <row r="76" spans="1:12" x14ac:dyDescent="0.3">
      <c r="A76" s="18" t="s">
        <v>478</v>
      </c>
      <c r="B76" s="16" t="s">
        <v>351</v>
      </c>
      <c r="C76" s="17"/>
      <c r="D76" s="17"/>
      <c r="E76" s="17"/>
      <c r="F76" s="17"/>
      <c r="G76" s="19" t="s">
        <v>439</v>
      </c>
      <c r="H76" s="20">
        <v>-2979078.93</v>
      </c>
      <c r="I76" s="20">
        <v>544.85</v>
      </c>
      <c r="J76" s="20">
        <v>113754.26</v>
      </c>
      <c r="K76" s="20">
        <v>-3092288.34</v>
      </c>
      <c r="L76" s="21"/>
    </row>
    <row r="77" spans="1:12" x14ac:dyDescent="0.3">
      <c r="A77" s="18" t="s">
        <v>479</v>
      </c>
      <c r="B77" s="16" t="s">
        <v>351</v>
      </c>
      <c r="C77" s="17"/>
      <c r="D77" s="17"/>
      <c r="E77" s="17"/>
      <c r="F77" s="17"/>
      <c r="G77" s="19" t="s">
        <v>441</v>
      </c>
      <c r="H77" s="20">
        <v>-1383775.78</v>
      </c>
      <c r="I77" s="20">
        <v>682.93</v>
      </c>
      <c r="J77" s="20">
        <v>14058.26</v>
      </c>
      <c r="K77" s="20">
        <v>-1397151.11</v>
      </c>
      <c r="L77" s="21"/>
    </row>
    <row r="78" spans="1:12" x14ac:dyDescent="0.3">
      <c r="A78" s="18" t="s">
        <v>480</v>
      </c>
      <c r="B78" s="16" t="s">
        <v>351</v>
      </c>
      <c r="C78" s="17"/>
      <c r="D78" s="17"/>
      <c r="E78" s="17"/>
      <c r="F78" s="17"/>
      <c r="G78" s="19" t="s">
        <v>443</v>
      </c>
      <c r="H78" s="20">
        <v>-283780.59999999998</v>
      </c>
      <c r="I78" s="20">
        <v>0</v>
      </c>
      <c r="J78" s="20">
        <v>0</v>
      </c>
      <c r="K78" s="20">
        <v>-283780.59999999998</v>
      </c>
      <c r="L78" s="21"/>
    </row>
    <row r="79" spans="1:12" x14ac:dyDescent="0.3">
      <c r="A79" s="18" t="s">
        <v>481</v>
      </c>
      <c r="B79" s="16" t="s">
        <v>351</v>
      </c>
      <c r="C79" s="17"/>
      <c r="D79" s="17"/>
      <c r="E79" s="17"/>
      <c r="F79" s="17"/>
      <c r="G79" s="19" t="s">
        <v>482</v>
      </c>
      <c r="H79" s="20">
        <v>-850963.22</v>
      </c>
      <c r="I79" s="20">
        <v>24.85</v>
      </c>
      <c r="J79" s="20">
        <v>14841.85</v>
      </c>
      <c r="K79" s="20">
        <v>-865780.22</v>
      </c>
      <c r="L79" s="21"/>
    </row>
    <row r="80" spans="1:12" x14ac:dyDescent="0.3">
      <c r="A80" s="18" t="s">
        <v>483</v>
      </c>
      <c r="B80" s="16" t="s">
        <v>351</v>
      </c>
      <c r="C80" s="17"/>
      <c r="D80" s="17"/>
      <c r="E80" s="17"/>
      <c r="F80" s="17"/>
      <c r="G80" s="19" t="s">
        <v>484</v>
      </c>
      <c r="H80" s="20">
        <v>-86547.59</v>
      </c>
      <c r="I80" s="20">
        <v>0</v>
      </c>
      <c r="J80" s="20">
        <v>799.34</v>
      </c>
      <c r="K80" s="20">
        <v>-87346.93</v>
      </c>
      <c r="L80" s="21"/>
    </row>
    <row r="81" spans="1:12" x14ac:dyDescent="0.3">
      <c r="A81" s="18" t="s">
        <v>485</v>
      </c>
      <c r="B81" s="16" t="s">
        <v>351</v>
      </c>
      <c r="C81" s="17"/>
      <c r="D81" s="17"/>
      <c r="E81" s="17"/>
      <c r="F81" s="17"/>
      <c r="G81" s="19" t="s">
        <v>486</v>
      </c>
      <c r="H81" s="20">
        <v>-8565590.25</v>
      </c>
      <c r="I81" s="20">
        <v>0</v>
      </c>
      <c r="J81" s="20">
        <v>266405.69</v>
      </c>
      <c r="K81" s="20">
        <v>-8831995.9399999995</v>
      </c>
      <c r="L81" s="21"/>
    </row>
    <row r="82" spans="1:12" x14ac:dyDescent="0.3">
      <c r="A82" s="18" t="s">
        <v>487</v>
      </c>
      <c r="B82" s="16" t="s">
        <v>351</v>
      </c>
      <c r="C82" s="17"/>
      <c r="D82" s="17"/>
      <c r="E82" s="17"/>
      <c r="F82" s="17"/>
      <c r="G82" s="19" t="s">
        <v>488</v>
      </c>
      <c r="H82" s="20">
        <v>-160533.04</v>
      </c>
      <c r="I82" s="20">
        <v>0</v>
      </c>
      <c r="J82" s="20">
        <v>758.54</v>
      </c>
      <c r="K82" s="20">
        <v>-161291.57999999999</v>
      </c>
      <c r="L82" s="21"/>
    </row>
    <row r="83" spans="1:12" x14ac:dyDescent="0.3">
      <c r="A83" s="18" t="s">
        <v>489</v>
      </c>
      <c r="B83" s="16" t="s">
        <v>351</v>
      </c>
      <c r="C83" s="17"/>
      <c r="D83" s="17"/>
      <c r="E83" s="17"/>
      <c r="F83" s="17"/>
      <c r="G83" s="19" t="s">
        <v>445</v>
      </c>
      <c r="H83" s="20">
        <v>-275154.55</v>
      </c>
      <c r="I83" s="20">
        <v>0</v>
      </c>
      <c r="J83" s="20">
        <v>329.89</v>
      </c>
      <c r="K83" s="20">
        <v>-275484.44</v>
      </c>
      <c r="L83" s="21"/>
    </row>
    <row r="84" spans="1:12" x14ac:dyDescent="0.3">
      <c r="A84" s="18" t="s">
        <v>490</v>
      </c>
      <c r="B84" s="16" t="s">
        <v>351</v>
      </c>
      <c r="C84" s="17"/>
      <c r="D84" s="17"/>
      <c r="E84" s="17"/>
      <c r="F84" s="17"/>
      <c r="G84" s="19" t="s">
        <v>491</v>
      </c>
      <c r="H84" s="20">
        <v>-15177.88</v>
      </c>
      <c r="I84" s="20">
        <v>0</v>
      </c>
      <c r="J84" s="20">
        <v>844.85</v>
      </c>
      <c r="K84" s="20">
        <v>-16022.73</v>
      </c>
      <c r="L84" s="21"/>
    </row>
    <row r="85" spans="1:12" x14ac:dyDescent="0.3">
      <c r="A85" s="22" t="s">
        <v>351</v>
      </c>
      <c r="B85" s="16" t="s">
        <v>351</v>
      </c>
      <c r="C85" s="17"/>
      <c r="D85" s="17"/>
      <c r="E85" s="17"/>
      <c r="F85" s="17"/>
      <c r="G85" s="23" t="s">
        <v>351</v>
      </c>
      <c r="H85" s="24"/>
      <c r="I85" s="24"/>
      <c r="J85" s="24"/>
      <c r="K85" s="24"/>
      <c r="L85" s="25"/>
    </row>
    <row r="86" spans="1:12" x14ac:dyDescent="0.3">
      <c r="A86" s="10" t="s">
        <v>492</v>
      </c>
      <c r="B86" s="16" t="s">
        <v>351</v>
      </c>
      <c r="C86" s="17"/>
      <c r="D86" s="17"/>
      <c r="E86" s="11" t="s">
        <v>493</v>
      </c>
      <c r="F86" s="12"/>
      <c r="G86" s="12"/>
      <c r="H86" s="13">
        <v>323066.76</v>
      </c>
      <c r="I86" s="13">
        <v>0</v>
      </c>
      <c r="J86" s="13">
        <v>0</v>
      </c>
      <c r="K86" s="13">
        <v>323066.76</v>
      </c>
      <c r="L86" s="14"/>
    </row>
    <row r="87" spans="1:12" x14ac:dyDescent="0.3">
      <c r="A87" s="10" t="s">
        <v>494</v>
      </c>
      <c r="B87" s="16" t="s">
        <v>351</v>
      </c>
      <c r="C87" s="17"/>
      <c r="D87" s="17"/>
      <c r="E87" s="17"/>
      <c r="F87" s="11" t="s">
        <v>493</v>
      </c>
      <c r="G87" s="12"/>
      <c r="H87" s="13">
        <v>323066.76</v>
      </c>
      <c r="I87" s="13">
        <v>0</v>
      </c>
      <c r="J87" s="13">
        <v>0</v>
      </c>
      <c r="K87" s="13">
        <v>323066.76</v>
      </c>
      <c r="L87" s="14"/>
    </row>
    <row r="88" spans="1:12" x14ac:dyDescent="0.3">
      <c r="A88" s="18" t="s">
        <v>495</v>
      </c>
      <c r="B88" s="16" t="s">
        <v>351</v>
      </c>
      <c r="C88" s="17"/>
      <c r="D88" s="17"/>
      <c r="E88" s="17"/>
      <c r="F88" s="17"/>
      <c r="G88" s="19" t="s">
        <v>496</v>
      </c>
      <c r="H88" s="20">
        <v>323066.76</v>
      </c>
      <c r="I88" s="20">
        <v>0</v>
      </c>
      <c r="J88" s="20">
        <v>0</v>
      </c>
      <c r="K88" s="20">
        <v>323066.76</v>
      </c>
      <c r="L88" s="21"/>
    </row>
    <row r="89" spans="1:12" x14ac:dyDescent="0.3">
      <c r="A89" s="22" t="s">
        <v>351</v>
      </c>
      <c r="B89" s="16" t="s">
        <v>351</v>
      </c>
      <c r="C89" s="17"/>
      <c r="D89" s="17"/>
      <c r="E89" s="17"/>
      <c r="F89" s="17"/>
      <c r="G89" s="23" t="s">
        <v>351</v>
      </c>
      <c r="H89" s="24"/>
      <c r="I89" s="24"/>
      <c r="J89" s="24"/>
      <c r="K89" s="24"/>
      <c r="L89" s="25"/>
    </row>
    <row r="90" spans="1:12" x14ac:dyDescent="0.3">
      <c r="A90" s="10" t="s">
        <v>497</v>
      </c>
      <c r="B90" s="16" t="s">
        <v>351</v>
      </c>
      <c r="C90" s="17"/>
      <c r="D90" s="17"/>
      <c r="E90" s="11" t="s">
        <v>498</v>
      </c>
      <c r="F90" s="12"/>
      <c r="G90" s="12"/>
      <c r="H90" s="13">
        <v>-202397.39</v>
      </c>
      <c r="I90" s="13">
        <v>0</v>
      </c>
      <c r="J90" s="13">
        <v>2615.5</v>
      </c>
      <c r="K90" s="13">
        <v>-205012.89</v>
      </c>
      <c r="L90" s="14"/>
    </row>
    <row r="91" spans="1:12" x14ac:dyDescent="0.3">
      <c r="A91" s="10" t="s">
        <v>499</v>
      </c>
      <c r="B91" s="16" t="s">
        <v>351</v>
      </c>
      <c r="C91" s="17"/>
      <c r="D91" s="17"/>
      <c r="E91" s="17"/>
      <c r="F91" s="11" t="s">
        <v>500</v>
      </c>
      <c r="G91" s="12"/>
      <c r="H91" s="13">
        <v>-202397.39</v>
      </c>
      <c r="I91" s="13">
        <v>0</v>
      </c>
      <c r="J91" s="13">
        <v>2615.5</v>
      </c>
      <c r="K91" s="13">
        <v>-205012.89</v>
      </c>
      <c r="L91" s="14"/>
    </row>
    <row r="92" spans="1:12" x14ac:dyDescent="0.3">
      <c r="A92" s="18" t="s">
        <v>501</v>
      </c>
      <c r="B92" s="16" t="s">
        <v>351</v>
      </c>
      <c r="C92" s="17"/>
      <c r="D92" s="17"/>
      <c r="E92" s="17"/>
      <c r="F92" s="17"/>
      <c r="G92" s="19" t="s">
        <v>502</v>
      </c>
      <c r="H92" s="20">
        <v>-202397.39</v>
      </c>
      <c r="I92" s="20">
        <v>0</v>
      </c>
      <c r="J92" s="20">
        <v>2615.5</v>
      </c>
      <c r="K92" s="20">
        <v>-205012.89</v>
      </c>
      <c r="L92" s="21"/>
    </row>
    <row r="93" spans="1:12" x14ac:dyDescent="0.3">
      <c r="A93" s="10" t="s">
        <v>351</v>
      </c>
      <c r="B93" s="16" t="s">
        <v>351</v>
      </c>
      <c r="C93" s="17"/>
      <c r="D93" s="17"/>
      <c r="E93" s="11" t="s">
        <v>351</v>
      </c>
      <c r="F93" s="12"/>
      <c r="G93" s="12"/>
      <c r="H93" s="9"/>
      <c r="I93" s="9"/>
      <c r="J93" s="9"/>
      <c r="K93" s="9"/>
      <c r="L93" s="12"/>
    </row>
    <row r="94" spans="1:12" x14ac:dyDescent="0.3">
      <c r="A94" s="10" t="s">
        <v>52</v>
      </c>
      <c r="B94" s="11" t="s">
        <v>503</v>
      </c>
      <c r="C94" s="12"/>
      <c r="D94" s="12"/>
      <c r="E94" s="12"/>
      <c r="F94" s="12"/>
      <c r="G94" s="12"/>
      <c r="H94" s="13">
        <v>49316330.829999998</v>
      </c>
      <c r="I94" s="13">
        <v>14062814.74</v>
      </c>
      <c r="J94" s="13">
        <v>16175772.380000001</v>
      </c>
      <c r="K94" s="13">
        <v>51429288.469999999</v>
      </c>
      <c r="L94" s="14"/>
    </row>
    <row r="95" spans="1:12" x14ac:dyDescent="0.3">
      <c r="A95" s="10" t="s">
        <v>504</v>
      </c>
      <c r="B95" s="15" t="s">
        <v>351</v>
      </c>
      <c r="C95" s="11" t="s">
        <v>505</v>
      </c>
      <c r="D95" s="12"/>
      <c r="E95" s="12"/>
      <c r="F95" s="12"/>
      <c r="G95" s="12"/>
      <c r="H95" s="13">
        <v>35470492.640000001</v>
      </c>
      <c r="I95" s="13">
        <v>11761825.57</v>
      </c>
      <c r="J95" s="13">
        <v>14184785.43</v>
      </c>
      <c r="K95" s="13">
        <v>37893452.5</v>
      </c>
      <c r="L95" s="14"/>
    </row>
    <row r="96" spans="1:12" x14ac:dyDescent="0.3">
      <c r="A96" s="10" t="s">
        <v>506</v>
      </c>
      <c r="B96" s="16" t="s">
        <v>351</v>
      </c>
      <c r="C96" s="17"/>
      <c r="D96" s="11" t="s">
        <v>507</v>
      </c>
      <c r="E96" s="12"/>
      <c r="F96" s="12"/>
      <c r="G96" s="12"/>
      <c r="H96" s="13">
        <v>4517120.7</v>
      </c>
      <c r="I96" s="13">
        <v>7320207.5</v>
      </c>
      <c r="J96" s="13">
        <v>7669306.2599999998</v>
      </c>
      <c r="K96" s="13">
        <v>4866219.46</v>
      </c>
      <c r="L96" s="14"/>
    </row>
    <row r="97" spans="1:12" x14ac:dyDescent="0.3">
      <c r="A97" s="10" t="s">
        <v>508</v>
      </c>
      <c r="B97" s="16" t="s">
        <v>351</v>
      </c>
      <c r="C97" s="17"/>
      <c r="D97" s="17"/>
      <c r="E97" s="11" t="s">
        <v>509</v>
      </c>
      <c r="F97" s="12"/>
      <c r="G97" s="12"/>
      <c r="H97" s="13">
        <v>2753629.02</v>
      </c>
      <c r="I97" s="13">
        <v>4871752.68</v>
      </c>
      <c r="J97" s="13">
        <v>5154024.95</v>
      </c>
      <c r="K97" s="13">
        <v>3035901.29</v>
      </c>
      <c r="L97" s="14"/>
    </row>
    <row r="98" spans="1:12" x14ac:dyDescent="0.3">
      <c r="A98" s="10" t="s">
        <v>510</v>
      </c>
      <c r="B98" s="16" t="s">
        <v>351</v>
      </c>
      <c r="C98" s="17"/>
      <c r="D98" s="17"/>
      <c r="E98" s="17"/>
      <c r="F98" s="11" t="s">
        <v>509</v>
      </c>
      <c r="G98" s="12"/>
      <c r="H98" s="13">
        <v>2753629.02</v>
      </c>
      <c r="I98" s="13">
        <v>4871752.68</v>
      </c>
      <c r="J98" s="13">
        <v>5154024.95</v>
      </c>
      <c r="K98" s="13">
        <v>3035901.29</v>
      </c>
      <c r="L98" s="14"/>
    </row>
    <row r="99" spans="1:12" x14ac:dyDescent="0.3">
      <c r="A99" s="18" t="s">
        <v>511</v>
      </c>
      <c r="B99" s="16" t="s">
        <v>351</v>
      </c>
      <c r="C99" s="17"/>
      <c r="D99" s="17"/>
      <c r="E99" s="17"/>
      <c r="F99" s="17"/>
      <c r="G99" s="19" t="s">
        <v>512</v>
      </c>
      <c r="H99" s="20">
        <v>0</v>
      </c>
      <c r="I99" s="20">
        <v>1783091.84</v>
      </c>
      <c r="J99" s="20">
        <v>1783091.84</v>
      </c>
      <c r="K99" s="20">
        <v>0</v>
      </c>
      <c r="L99" s="21"/>
    </row>
    <row r="100" spans="1:12" x14ac:dyDescent="0.3">
      <c r="A100" s="18" t="s">
        <v>513</v>
      </c>
      <c r="B100" s="16" t="s">
        <v>351</v>
      </c>
      <c r="C100" s="17"/>
      <c r="D100" s="17"/>
      <c r="E100" s="17"/>
      <c r="F100" s="17"/>
      <c r="G100" s="19" t="s">
        <v>514</v>
      </c>
      <c r="H100" s="20">
        <v>2746198.96</v>
      </c>
      <c r="I100" s="20">
        <v>2746198.96</v>
      </c>
      <c r="J100" s="20">
        <v>2660484.4300000002</v>
      </c>
      <c r="K100" s="20">
        <v>2660484.4300000002</v>
      </c>
      <c r="L100" s="21"/>
    </row>
    <row r="101" spans="1:12" x14ac:dyDescent="0.3">
      <c r="A101" s="18" t="s">
        <v>515</v>
      </c>
      <c r="B101" s="16" t="s">
        <v>351</v>
      </c>
      <c r="C101" s="17"/>
      <c r="D101" s="17"/>
      <c r="E101" s="17"/>
      <c r="F101" s="17"/>
      <c r="G101" s="19" t="s">
        <v>516</v>
      </c>
      <c r="H101" s="20">
        <v>0</v>
      </c>
      <c r="I101" s="20">
        <v>0</v>
      </c>
      <c r="J101" s="20">
        <v>145197.06</v>
      </c>
      <c r="K101" s="20">
        <v>145197.06</v>
      </c>
      <c r="L101" s="21"/>
    </row>
    <row r="102" spans="1:12" x14ac:dyDescent="0.3">
      <c r="A102" s="18" t="s">
        <v>517</v>
      </c>
      <c r="B102" s="16" t="s">
        <v>351</v>
      </c>
      <c r="C102" s="17"/>
      <c r="D102" s="17"/>
      <c r="E102" s="17"/>
      <c r="F102" s="17"/>
      <c r="G102" s="19" t="s">
        <v>518</v>
      </c>
      <c r="H102" s="20">
        <v>0</v>
      </c>
      <c r="I102" s="20">
        <v>4904.55</v>
      </c>
      <c r="J102" s="20">
        <v>4904.55</v>
      </c>
      <c r="K102" s="20">
        <v>0</v>
      </c>
      <c r="L102" s="21"/>
    </row>
    <row r="103" spans="1:12" x14ac:dyDescent="0.3">
      <c r="A103" s="18" t="s">
        <v>1030</v>
      </c>
      <c r="B103" s="16" t="s">
        <v>351</v>
      </c>
      <c r="C103" s="17"/>
      <c r="D103" s="17"/>
      <c r="E103" s="17"/>
      <c r="F103" s="17"/>
      <c r="G103" s="19" t="s">
        <v>1031</v>
      </c>
      <c r="H103" s="20">
        <v>3806.98</v>
      </c>
      <c r="I103" s="20">
        <v>3806.98</v>
      </c>
      <c r="J103" s="20">
        <v>0</v>
      </c>
      <c r="K103" s="20">
        <v>0</v>
      </c>
      <c r="L103" s="21"/>
    </row>
    <row r="104" spans="1:12" x14ac:dyDescent="0.3">
      <c r="A104" s="18" t="s">
        <v>521</v>
      </c>
      <c r="B104" s="16" t="s">
        <v>351</v>
      </c>
      <c r="C104" s="17"/>
      <c r="D104" s="17"/>
      <c r="E104" s="17"/>
      <c r="F104" s="17"/>
      <c r="G104" s="19" t="s">
        <v>522</v>
      </c>
      <c r="H104" s="20">
        <v>3623.08</v>
      </c>
      <c r="I104" s="20">
        <v>333750.34999999998</v>
      </c>
      <c r="J104" s="20">
        <v>560347.06999999995</v>
      </c>
      <c r="K104" s="20">
        <v>230219.8</v>
      </c>
      <c r="L104" s="21"/>
    </row>
    <row r="105" spans="1:12" x14ac:dyDescent="0.3">
      <c r="A105" s="22" t="s">
        <v>351</v>
      </c>
      <c r="B105" s="16" t="s">
        <v>351</v>
      </c>
      <c r="C105" s="17"/>
      <c r="D105" s="17"/>
      <c r="E105" s="17"/>
      <c r="F105" s="17"/>
      <c r="G105" s="23" t="s">
        <v>351</v>
      </c>
      <c r="H105" s="24"/>
      <c r="I105" s="24"/>
      <c r="J105" s="24"/>
      <c r="K105" s="24"/>
      <c r="L105" s="25"/>
    </row>
    <row r="106" spans="1:12" x14ac:dyDescent="0.3">
      <c r="A106" s="10" t="s">
        <v>523</v>
      </c>
      <c r="B106" s="16" t="s">
        <v>351</v>
      </c>
      <c r="C106" s="17"/>
      <c r="D106" s="17"/>
      <c r="E106" s="11" t="s">
        <v>524</v>
      </c>
      <c r="F106" s="12"/>
      <c r="G106" s="12"/>
      <c r="H106" s="13">
        <v>1058299.01</v>
      </c>
      <c r="I106" s="13">
        <v>1064364.02</v>
      </c>
      <c r="J106" s="13">
        <v>722009.53</v>
      </c>
      <c r="K106" s="13">
        <v>715944.52</v>
      </c>
      <c r="L106" s="14"/>
    </row>
    <row r="107" spans="1:12" x14ac:dyDescent="0.3">
      <c r="A107" s="10" t="s">
        <v>525</v>
      </c>
      <c r="B107" s="16" t="s">
        <v>351</v>
      </c>
      <c r="C107" s="17"/>
      <c r="D107" s="17"/>
      <c r="E107" s="17"/>
      <c r="F107" s="11" t="s">
        <v>524</v>
      </c>
      <c r="G107" s="12"/>
      <c r="H107" s="13">
        <v>1058299.01</v>
      </c>
      <c r="I107" s="13">
        <v>1064364.02</v>
      </c>
      <c r="J107" s="13">
        <v>722009.53</v>
      </c>
      <c r="K107" s="13">
        <v>715944.52</v>
      </c>
      <c r="L107" s="14"/>
    </row>
    <row r="108" spans="1:12" x14ac:dyDescent="0.3">
      <c r="A108" s="18" t="s">
        <v>526</v>
      </c>
      <c r="B108" s="16" t="s">
        <v>351</v>
      </c>
      <c r="C108" s="17"/>
      <c r="D108" s="17"/>
      <c r="E108" s="17"/>
      <c r="F108" s="17"/>
      <c r="G108" s="19" t="s">
        <v>527</v>
      </c>
      <c r="H108" s="20">
        <v>783493.41</v>
      </c>
      <c r="I108" s="20">
        <v>789558.42</v>
      </c>
      <c r="J108" s="20">
        <v>577191.67000000004</v>
      </c>
      <c r="K108" s="20">
        <v>571126.66</v>
      </c>
      <c r="L108" s="21"/>
    </row>
    <row r="109" spans="1:12" x14ac:dyDescent="0.3">
      <c r="A109" s="18" t="s">
        <v>528</v>
      </c>
      <c r="B109" s="16" t="s">
        <v>351</v>
      </c>
      <c r="C109" s="17"/>
      <c r="D109" s="17"/>
      <c r="E109" s="17"/>
      <c r="F109" s="17"/>
      <c r="G109" s="19" t="s">
        <v>529</v>
      </c>
      <c r="H109" s="20">
        <v>231944.46</v>
      </c>
      <c r="I109" s="20">
        <v>231944.46</v>
      </c>
      <c r="J109" s="20">
        <v>128824.91</v>
      </c>
      <c r="K109" s="20">
        <v>128824.91</v>
      </c>
      <c r="L109" s="21"/>
    </row>
    <row r="110" spans="1:12" x14ac:dyDescent="0.3">
      <c r="A110" s="18" t="s">
        <v>532</v>
      </c>
      <c r="B110" s="16" t="s">
        <v>351</v>
      </c>
      <c r="C110" s="17"/>
      <c r="D110" s="17"/>
      <c r="E110" s="17"/>
      <c r="F110" s="17"/>
      <c r="G110" s="19" t="s">
        <v>533</v>
      </c>
      <c r="H110" s="20">
        <v>28919.14</v>
      </c>
      <c r="I110" s="20">
        <v>28919.14</v>
      </c>
      <c r="J110" s="20">
        <v>15992.95</v>
      </c>
      <c r="K110" s="20">
        <v>15992.95</v>
      </c>
      <c r="L110" s="21"/>
    </row>
    <row r="111" spans="1:12" x14ac:dyDescent="0.3">
      <c r="A111" s="18" t="s">
        <v>534</v>
      </c>
      <c r="B111" s="16" t="s">
        <v>351</v>
      </c>
      <c r="C111" s="17"/>
      <c r="D111" s="17"/>
      <c r="E111" s="17"/>
      <c r="F111" s="17"/>
      <c r="G111" s="19" t="s">
        <v>535</v>
      </c>
      <c r="H111" s="20">
        <v>13942</v>
      </c>
      <c r="I111" s="20">
        <v>13942</v>
      </c>
      <c r="J111" s="20">
        <v>0</v>
      </c>
      <c r="K111" s="20">
        <v>0</v>
      </c>
      <c r="L111" s="21"/>
    </row>
    <row r="112" spans="1:12" x14ac:dyDescent="0.3">
      <c r="A112" s="22" t="s">
        <v>351</v>
      </c>
      <c r="B112" s="16" t="s">
        <v>351</v>
      </c>
      <c r="C112" s="17"/>
      <c r="D112" s="17"/>
      <c r="E112" s="17"/>
      <c r="F112" s="17"/>
      <c r="G112" s="23" t="s">
        <v>351</v>
      </c>
      <c r="H112" s="24"/>
      <c r="I112" s="24"/>
      <c r="J112" s="24"/>
      <c r="K112" s="24"/>
      <c r="L112" s="25"/>
    </row>
    <row r="113" spans="1:12" x14ac:dyDescent="0.3">
      <c r="A113" s="10" t="s">
        <v>536</v>
      </c>
      <c r="B113" s="16" t="s">
        <v>351</v>
      </c>
      <c r="C113" s="17"/>
      <c r="D113" s="17"/>
      <c r="E113" s="11" t="s">
        <v>537</v>
      </c>
      <c r="F113" s="12"/>
      <c r="G113" s="12"/>
      <c r="H113" s="13">
        <v>526927.35999999999</v>
      </c>
      <c r="I113" s="13">
        <v>514394.42</v>
      </c>
      <c r="J113" s="13">
        <v>206774.94</v>
      </c>
      <c r="K113" s="13">
        <v>219307.88</v>
      </c>
      <c r="L113" s="14"/>
    </row>
    <row r="114" spans="1:12" x14ac:dyDescent="0.3">
      <c r="A114" s="10" t="s">
        <v>538</v>
      </c>
      <c r="B114" s="16" t="s">
        <v>351</v>
      </c>
      <c r="C114" s="17"/>
      <c r="D114" s="17"/>
      <c r="E114" s="17"/>
      <c r="F114" s="11" t="s">
        <v>537</v>
      </c>
      <c r="G114" s="12"/>
      <c r="H114" s="13">
        <v>526927.35999999999</v>
      </c>
      <c r="I114" s="13">
        <v>514394.42</v>
      </c>
      <c r="J114" s="13">
        <v>206774.94</v>
      </c>
      <c r="K114" s="13">
        <v>219307.88</v>
      </c>
      <c r="L114" s="14"/>
    </row>
    <row r="115" spans="1:12" x14ac:dyDescent="0.3">
      <c r="A115" s="18" t="s">
        <v>539</v>
      </c>
      <c r="B115" s="16" t="s">
        <v>351</v>
      </c>
      <c r="C115" s="17"/>
      <c r="D115" s="17"/>
      <c r="E115" s="17"/>
      <c r="F115" s="17"/>
      <c r="G115" s="19" t="s">
        <v>540</v>
      </c>
      <c r="H115" s="20">
        <v>322219.38</v>
      </c>
      <c r="I115" s="20">
        <v>333807.64</v>
      </c>
      <c r="J115" s="20">
        <v>90457.46</v>
      </c>
      <c r="K115" s="20">
        <v>78869.2</v>
      </c>
      <c r="L115" s="21"/>
    </row>
    <row r="116" spans="1:12" x14ac:dyDescent="0.3">
      <c r="A116" s="18" t="s">
        <v>541</v>
      </c>
      <c r="B116" s="16" t="s">
        <v>351</v>
      </c>
      <c r="C116" s="17"/>
      <c r="D116" s="17"/>
      <c r="E116" s="17"/>
      <c r="F116" s="17"/>
      <c r="G116" s="19" t="s">
        <v>542</v>
      </c>
      <c r="H116" s="20">
        <v>189.16</v>
      </c>
      <c r="I116" s="20">
        <v>189.16</v>
      </c>
      <c r="J116" s="20">
        <v>0</v>
      </c>
      <c r="K116" s="20">
        <v>0</v>
      </c>
      <c r="L116" s="21"/>
    </row>
    <row r="117" spans="1:12" x14ac:dyDescent="0.3">
      <c r="A117" s="18" t="s">
        <v>543</v>
      </c>
      <c r="B117" s="16" t="s">
        <v>351</v>
      </c>
      <c r="C117" s="17"/>
      <c r="D117" s="17"/>
      <c r="E117" s="17"/>
      <c r="F117" s="17"/>
      <c r="G117" s="19" t="s">
        <v>544</v>
      </c>
      <c r="H117" s="20">
        <v>5022.49</v>
      </c>
      <c r="I117" s="20">
        <v>5022.62</v>
      </c>
      <c r="J117" s="20">
        <v>8640.51</v>
      </c>
      <c r="K117" s="20">
        <v>8640.3799999999992</v>
      </c>
      <c r="L117" s="21"/>
    </row>
    <row r="118" spans="1:12" x14ac:dyDescent="0.3">
      <c r="A118" s="18" t="s">
        <v>545</v>
      </c>
      <c r="B118" s="16" t="s">
        <v>351</v>
      </c>
      <c r="C118" s="17"/>
      <c r="D118" s="17"/>
      <c r="E118" s="17"/>
      <c r="F118" s="17"/>
      <c r="G118" s="19" t="s">
        <v>546</v>
      </c>
      <c r="H118" s="20">
        <v>47707.14</v>
      </c>
      <c r="I118" s="20">
        <v>23585.81</v>
      </c>
      <c r="J118" s="20">
        <v>34959.42</v>
      </c>
      <c r="K118" s="20">
        <v>59080.75</v>
      </c>
      <c r="L118" s="21"/>
    </row>
    <row r="119" spans="1:12" x14ac:dyDescent="0.3">
      <c r="A119" s="18" t="s">
        <v>547</v>
      </c>
      <c r="B119" s="16" t="s">
        <v>351</v>
      </c>
      <c r="C119" s="17"/>
      <c r="D119" s="17"/>
      <c r="E119" s="17"/>
      <c r="F119" s="17"/>
      <c r="G119" s="19" t="s">
        <v>548</v>
      </c>
      <c r="H119" s="20">
        <v>102864.66</v>
      </c>
      <c r="I119" s="20">
        <v>102864.66</v>
      </c>
      <c r="J119" s="20">
        <v>46168.24</v>
      </c>
      <c r="K119" s="20">
        <v>46168.24</v>
      </c>
      <c r="L119" s="21"/>
    </row>
    <row r="120" spans="1:12" x14ac:dyDescent="0.3">
      <c r="A120" s="18" t="s">
        <v>549</v>
      </c>
      <c r="B120" s="16" t="s">
        <v>351</v>
      </c>
      <c r="C120" s="17"/>
      <c r="D120" s="17"/>
      <c r="E120" s="17"/>
      <c r="F120" s="17"/>
      <c r="G120" s="19" t="s">
        <v>550</v>
      </c>
      <c r="H120" s="20">
        <v>32939.72</v>
      </c>
      <c r="I120" s="20">
        <v>32939.72</v>
      </c>
      <c r="J120" s="20">
        <v>11850.74</v>
      </c>
      <c r="K120" s="20">
        <v>11850.74</v>
      </c>
      <c r="L120" s="21"/>
    </row>
    <row r="121" spans="1:12" x14ac:dyDescent="0.3">
      <c r="A121" s="18" t="s">
        <v>551</v>
      </c>
      <c r="B121" s="16" t="s">
        <v>351</v>
      </c>
      <c r="C121" s="17"/>
      <c r="D121" s="17"/>
      <c r="E121" s="17"/>
      <c r="F121" s="17"/>
      <c r="G121" s="19" t="s">
        <v>552</v>
      </c>
      <c r="H121" s="20">
        <v>1240.79</v>
      </c>
      <c r="I121" s="20">
        <v>1240.79</v>
      </c>
      <c r="J121" s="20">
        <v>0</v>
      </c>
      <c r="K121" s="20">
        <v>0</v>
      </c>
      <c r="L121" s="21"/>
    </row>
    <row r="122" spans="1:12" x14ac:dyDescent="0.3">
      <c r="A122" s="18" t="s">
        <v>553</v>
      </c>
      <c r="B122" s="16" t="s">
        <v>351</v>
      </c>
      <c r="C122" s="17"/>
      <c r="D122" s="17"/>
      <c r="E122" s="17"/>
      <c r="F122" s="17"/>
      <c r="G122" s="19" t="s">
        <v>554</v>
      </c>
      <c r="H122" s="20">
        <v>14744.02</v>
      </c>
      <c r="I122" s="20">
        <v>14744.02</v>
      </c>
      <c r="J122" s="20">
        <v>14698.57</v>
      </c>
      <c r="K122" s="20">
        <v>14698.57</v>
      </c>
      <c r="L122" s="21"/>
    </row>
    <row r="123" spans="1:12" x14ac:dyDescent="0.3">
      <c r="A123" s="22" t="s">
        <v>351</v>
      </c>
      <c r="B123" s="16" t="s">
        <v>351</v>
      </c>
      <c r="C123" s="17"/>
      <c r="D123" s="17"/>
      <c r="E123" s="17"/>
      <c r="F123" s="17"/>
      <c r="G123" s="23" t="s">
        <v>351</v>
      </c>
      <c r="H123" s="24"/>
      <c r="I123" s="24"/>
      <c r="J123" s="24"/>
      <c r="K123" s="24"/>
      <c r="L123" s="25"/>
    </row>
    <row r="124" spans="1:12" x14ac:dyDescent="0.3">
      <c r="A124" s="10" t="s">
        <v>555</v>
      </c>
      <c r="B124" s="16" t="s">
        <v>351</v>
      </c>
      <c r="C124" s="17"/>
      <c r="D124" s="17"/>
      <c r="E124" s="11" t="s">
        <v>556</v>
      </c>
      <c r="F124" s="12"/>
      <c r="G124" s="12"/>
      <c r="H124" s="13">
        <v>171690.81</v>
      </c>
      <c r="I124" s="13">
        <v>863121.88</v>
      </c>
      <c r="J124" s="13">
        <v>1586496.84</v>
      </c>
      <c r="K124" s="13">
        <v>895065.77</v>
      </c>
      <c r="L124" s="14"/>
    </row>
    <row r="125" spans="1:12" x14ac:dyDescent="0.3">
      <c r="A125" s="10" t="s">
        <v>557</v>
      </c>
      <c r="B125" s="16" t="s">
        <v>351</v>
      </c>
      <c r="C125" s="17"/>
      <c r="D125" s="17"/>
      <c r="E125" s="17"/>
      <c r="F125" s="11" t="s">
        <v>556</v>
      </c>
      <c r="G125" s="12"/>
      <c r="H125" s="13">
        <v>171690.81</v>
      </c>
      <c r="I125" s="13">
        <v>863121.88</v>
      </c>
      <c r="J125" s="13">
        <v>1586496.84</v>
      </c>
      <c r="K125" s="13">
        <v>895065.77</v>
      </c>
      <c r="L125" s="14"/>
    </row>
    <row r="126" spans="1:12" x14ac:dyDescent="0.3">
      <c r="A126" s="18" t="s">
        <v>558</v>
      </c>
      <c r="B126" s="16" t="s">
        <v>351</v>
      </c>
      <c r="C126" s="17"/>
      <c r="D126" s="17"/>
      <c r="E126" s="17"/>
      <c r="F126" s="17"/>
      <c r="G126" s="19" t="s">
        <v>559</v>
      </c>
      <c r="H126" s="20">
        <v>171690.81</v>
      </c>
      <c r="I126" s="20">
        <v>697176.76</v>
      </c>
      <c r="J126" s="20">
        <v>1415103.27</v>
      </c>
      <c r="K126" s="20">
        <v>889617.32</v>
      </c>
      <c r="L126" s="21"/>
    </row>
    <row r="127" spans="1:12" x14ac:dyDescent="0.3">
      <c r="A127" s="18" t="s">
        <v>1028</v>
      </c>
      <c r="B127" s="16" t="s">
        <v>351</v>
      </c>
      <c r="C127" s="17"/>
      <c r="D127" s="17"/>
      <c r="E127" s="17"/>
      <c r="F127" s="17"/>
      <c r="G127" s="19" t="s">
        <v>1029</v>
      </c>
      <c r="H127" s="20">
        <v>0</v>
      </c>
      <c r="I127" s="20">
        <v>165945.12</v>
      </c>
      <c r="J127" s="20">
        <v>171393.57</v>
      </c>
      <c r="K127" s="20">
        <v>5448.45</v>
      </c>
      <c r="L127" s="21"/>
    </row>
    <row r="128" spans="1:12" x14ac:dyDescent="0.3">
      <c r="A128" s="22" t="s">
        <v>351</v>
      </c>
      <c r="B128" s="16" t="s">
        <v>351</v>
      </c>
      <c r="C128" s="17"/>
      <c r="D128" s="17"/>
      <c r="E128" s="17"/>
      <c r="F128" s="17"/>
      <c r="G128" s="23" t="s">
        <v>351</v>
      </c>
      <c r="H128" s="24"/>
      <c r="I128" s="24"/>
      <c r="J128" s="24"/>
      <c r="K128" s="24"/>
      <c r="L128" s="25"/>
    </row>
    <row r="129" spans="1:12" x14ac:dyDescent="0.3">
      <c r="A129" s="10" t="s">
        <v>560</v>
      </c>
      <c r="B129" s="16" t="s">
        <v>351</v>
      </c>
      <c r="C129" s="17"/>
      <c r="D129" s="17"/>
      <c r="E129" s="11" t="s">
        <v>395</v>
      </c>
      <c r="F129" s="12"/>
      <c r="G129" s="12"/>
      <c r="H129" s="13">
        <v>6574.5</v>
      </c>
      <c r="I129" s="13">
        <v>6574.5</v>
      </c>
      <c r="J129" s="13">
        <v>0</v>
      </c>
      <c r="K129" s="13">
        <v>0</v>
      </c>
      <c r="L129" s="14"/>
    </row>
    <row r="130" spans="1:12" x14ac:dyDescent="0.3">
      <c r="A130" s="10" t="s">
        <v>561</v>
      </c>
      <c r="B130" s="16" t="s">
        <v>351</v>
      </c>
      <c r="C130" s="17"/>
      <c r="D130" s="17"/>
      <c r="E130" s="17"/>
      <c r="F130" s="11" t="s">
        <v>395</v>
      </c>
      <c r="G130" s="12"/>
      <c r="H130" s="13">
        <v>6574.5</v>
      </c>
      <c r="I130" s="13">
        <v>6574.5</v>
      </c>
      <c r="J130" s="13">
        <v>0</v>
      </c>
      <c r="K130" s="13">
        <v>0</v>
      </c>
      <c r="L130" s="14"/>
    </row>
    <row r="131" spans="1:12" x14ac:dyDescent="0.3">
      <c r="A131" s="18" t="s">
        <v>562</v>
      </c>
      <c r="B131" s="16" t="s">
        <v>351</v>
      </c>
      <c r="C131" s="17"/>
      <c r="D131" s="17"/>
      <c r="E131" s="17"/>
      <c r="F131" s="17"/>
      <c r="G131" s="19" t="s">
        <v>408</v>
      </c>
      <c r="H131" s="20">
        <v>6574.5</v>
      </c>
      <c r="I131" s="20">
        <v>6574.5</v>
      </c>
      <c r="J131" s="20">
        <v>0</v>
      </c>
      <c r="K131" s="20">
        <v>0</v>
      </c>
      <c r="L131" s="21"/>
    </row>
    <row r="132" spans="1:12" x14ac:dyDescent="0.3">
      <c r="A132" s="10" t="s">
        <v>351</v>
      </c>
      <c r="B132" s="16" t="s">
        <v>351</v>
      </c>
      <c r="C132" s="17"/>
      <c r="D132" s="17"/>
      <c r="E132" s="11" t="s">
        <v>351</v>
      </c>
      <c r="F132" s="12"/>
      <c r="G132" s="12"/>
      <c r="H132" s="9"/>
      <c r="I132" s="9"/>
      <c r="J132" s="9"/>
      <c r="K132" s="9"/>
      <c r="L132" s="12"/>
    </row>
    <row r="133" spans="1:12" x14ac:dyDescent="0.3">
      <c r="A133" s="10" t="s">
        <v>563</v>
      </c>
      <c r="B133" s="16" t="s">
        <v>351</v>
      </c>
      <c r="C133" s="17"/>
      <c r="D133" s="11" t="s">
        <v>564</v>
      </c>
      <c r="E133" s="12"/>
      <c r="F133" s="12"/>
      <c r="G133" s="12"/>
      <c r="H133" s="13">
        <v>30953371.940000001</v>
      </c>
      <c r="I133" s="13">
        <v>4441618.07</v>
      </c>
      <c r="J133" s="13">
        <v>6515479.1699999999</v>
      </c>
      <c r="K133" s="13">
        <v>33027233.039999999</v>
      </c>
      <c r="L133" s="14"/>
    </row>
    <row r="134" spans="1:12" x14ac:dyDescent="0.3">
      <c r="A134" s="10" t="s">
        <v>565</v>
      </c>
      <c r="B134" s="16" t="s">
        <v>351</v>
      </c>
      <c r="C134" s="17"/>
      <c r="D134" s="17"/>
      <c r="E134" s="11" t="s">
        <v>564</v>
      </c>
      <c r="F134" s="12"/>
      <c r="G134" s="12"/>
      <c r="H134" s="13">
        <v>30953371.940000001</v>
      </c>
      <c r="I134" s="13">
        <v>4441618.07</v>
      </c>
      <c r="J134" s="13">
        <v>6515479.1699999999</v>
      </c>
      <c r="K134" s="13">
        <v>33027233.039999999</v>
      </c>
      <c r="L134" s="14"/>
    </row>
    <row r="135" spans="1:12" x14ac:dyDescent="0.3">
      <c r="A135" s="10" t="s">
        <v>566</v>
      </c>
      <c r="B135" s="16" t="s">
        <v>351</v>
      </c>
      <c r="C135" s="17"/>
      <c r="D135" s="17"/>
      <c r="E135" s="17"/>
      <c r="F135" s="11" t="s">
        <v>564</v>
      </c>
      <c r="G135" s="12"/>
      <c r="H135" s="13">
        <v>30953371.940000001</v>
      </c>
      <c r="I135" s="13">
        <v>4441618.07</v>
      </c>
      <c r="J135" s="13">
        <v>6515479.1699999999</v>
      </c>
      <c r="K135" s="13">
        <v>33027233.039999999</v>
      </c>
      <c r="L135" s="14"/>
    </row>
    <row r="136" spans="1:12" x14ac:dyDescent="0.3">
      <c r="A136" s="18" t="s">
        <v>567</v>
      </c>
      <c r="B136" s="16" t="s">
        <v>351</v>
      </c>
      <c r="C136" s="17"/>
      <c r="D136" s="17"/>
      <c r="E136" s="17"/>
      <c r="F136" s="17"/>
      <c r="G136" s="19" t="s">
        <v>568</v>
      </c>
      <c r="H136" s="20">
        <v>30953371.940000001</v>
      </c>
      <c r="I136" s="20">
        <v>4441618.07</v>
      </c>
      <c r="J136" s="20">
        <v>6515479.1699999999</v>
      </c>
      <c r="K136" s="20">
        <v>33027233.039999999</v>
      </c>
      <c r="L136" s="21"/>
    </row>
    <row r="137" spans="1:12" x14ac:dyDescent="0.3">
      <c r="A137" s="22" t="s">
        <v>351</v>
      </c>
      <c r="B137" s="16" t="s">
        <v>351</v>
      </c>
      <c r="C137" s="17"/>
      <c r="D137" s="17"/>
      <c r="E137" s="17"/>
      <c r="F137" s="17"/>
      <c r="G137" s="23" t="s">
        <v>351</v>
      </c>
      <c r="H137" s="24"/>
      <c r="I137" s="24"/>
      <c r="J137" s="24"/>
      <c r="K137" s="24"/>
      <c r="L137" s="25"/>
    </row>
    <row r="138" spans="1:12" x14ac:dyDescent="0.3">
      <c r="A138" s="10" t="s">
        <v>569</v>
      </c>
      <c r="B138" s="15" t="s">
        <v>351</v>
      </c>
      <c r="C138" s="11" t="s">
        <v>570</v>
      </c>
      <c r="D138" s="12"/>
      <c r="E138" s="12"/>
      <c r="F138" s="12"/>
      <c r="G138" s="12"/>
      <c r="H138" s="13">
        <v>15834175.189999999</v>
      </c>
      <c r="I138" s="13">
        <v>312652.17</v>
      </c>
      <c r="J138" s="13">
        <v>2649.95</v>
      </c>
      <c r="K138" s="13">
        <v>15524172.970000001</v>
      </c>
      <c r="L138" s="14"/>
    </row>
    <row r="139" spans="1:12" x14ac:dyDescent="0.3">
      <c r="A139" s="10" t="s">
        <v>571</v>
      </c>
      <c r="B139" s="16" t="s">
        <v>351</v>
      </c>
      <c r="C139" s="17"/>
      <c r="D139" s="11" t="s">
        <v>572</v>
      </c>
      <c r="E139" s="12"/>
      <c r="F139" s="12"/>
      <c r="G139" s="12"/>
      <c r="H139" s="13">
        <v>15834175.189999999</v>
      </c>
      <c r="I139" s="13">
        <v>312652.17</v>
      </c>
      <c r="J139" s="13">
        <v>2649.95</v>
      </c>
      <c r="K139" s="13">
        <v>15524172.970000001</v>
      </c>
      <c r="L139" s="14"/>
    </row>
    <row r="140" spans="1:12" x14ac:dyDescent="0.3">
      <c r="A140" s="10" t="s">
        <v>573</v>
      </c>
      <c r="B140" s="16" t="s">
        <v>351</v>
      </c>
      <c r="C140" s="17"/>
      <c r="D140" s="17"/>
      <c r="E140" s="11" t="s">
        <v>574</v>
      </c>
      <c r="F140" s="12"/>
      <c r="G140" s="12"/>
      <c r="H140" s="13">
        <v>15132667.390000001</v>
      </c>
      <c r="I140" s="13">
        <v>307145.84000000003</v>
      </c>
      <c r="J140" s="13">
        <v>0</v>
      </c>
      <c r="K140" s="13">
        <v>14825521.550000001</v>
      </c>
      <c r="L140" s="14"/>
    </row>
    <row r="141" spans="1:12" x14ac:dyDescent="0.3">
      <c r="A141" s="10" t="s">
        <v>575</v>
      </c>
      <c r="B141" s="16" t="s">
        <v>351</v>
      </c>
      <c r="C141" s="17"/>
      <c r="D141" s="17"/>
      <c r="E141" s="17"/>
      <c r="F141" s="11" t="s">
        <v>574</v>
      </c>
      <c r="G141" s="12"/>
      <c r="H141" s="13">
        <v>15132667.390000001</v>
      </c>
      <c r="I141" s="13">
        <v>307145.84000000003</v>
      </c>
      <c r="J141" s="13">
        <v>0</v>
      </c>
      <c r="K141" s="13">
        <v>14825521.550000001</v>
      </c>
      <c r="L141" s="14"/>
    </row>
    <row r="142" spans="1:12" x14ac:dyDescent="0.3">
      <c r="A142" s="18" t="s">
        <v>578</v>
      </c>
      <c r="B142" s="16" t="s">
        <v>351</v>
      </c>
      <c r="C142" s="17"/>
      <c r="D142" s="17"/>
      <c r="E142" s="17"/>
      <c r="F142" s="17"/>
      <c r="G142" s="19" t="s">
        <v>579</v>
      </c>
      <c r="H142" s="20">
        <v>15132667.390000001</v>
      </c>
      <c r="I142" s="20">
        <v>307145.84000000003</v>
      </c>
      <c r="J142" s="20">
        <v>0</v>
      </c>
      <c r="K142" s="20">
        <v>14825521.550000001</v>
      </c>
      <c r="L142" s="21"/>
    </row>
    <row r="143" spans="1:12" x14ac:dyDescent="0.3">
      <c r="A143" s="22" t="s">
        <v>351</v>
      </c>
      <c r="B143" s="16" t="s">
        <v>351</v>
      </c>
      <c r="C143" s="17"/>
      <c r="D143" s="17"/>
      <c r="E143" s="17"/>
      <c r="F143" s="17"/>
      <c r="G143" s="23" t="s">
        <v>351</v>
      </c>
      <c r="H143" s="24"/>
      <c r="I143" s="24"/>
      <c r="J143" s="24"/>
      <c r="K143" s="24"/>
      <c r="L143" s="25"/>
    </row>
    <row r="144" spans="1:12" x14ac:dyDescent="0.3">
      <c r="A144" s="10" t="s">
        <v>580</v>
      </c>
      <c r="B144" s="16" t="s">
        <v>351</v>
      </c>
      <c r="C144" s="17"/>
      <c r="D144" s="17"/>
      <c r="E144" s="11" t="s">
        <v>581</v>
      </c>
      <c r="F144" s="12"/>
      <c r="G144" s="12"/>
      <c r="H144" s="13">
        <v>171512.23</v>
      </c>
      <c r="I144" s="13">
        <v>5506.33</v>
      </c>
      <c r="J144" s="13">
        <v>0</v>
      </c>
      <c r="K144" s="13">
        <v>166005.9</v>
      </c>
      <c r="L144" s="14"/>
    </row>
    <row r="145" spans="1:12" x14ac:dyDescent="0.3">
      <c r="A145" s="10" t="s">
        <v>582</v>
      </c>
      <c r="B145" s="16" t="s">
        <v>351</v>
      </c>
      <c r="C145" s="17"/>
      <c r="D145" s="17"/>
      <c r="E145" s="17"/>
      <c r="F145" s="11" t="s">
        <v>581</v>
      </c>
      <c r="G145" s="12"/>
      <c r="H145" s="13">
        <v>171512.23</v>
      </c>
      <c r="I145" s="13">
        <v>5506.33</v>
      </c>
      <c r="J145" s="13">
        <v>0</v>
      </c>
      <c r="K145" s="13">
        <v>166005.9</v>
      </c>
      <c r="L145" s="14"/>
    </row>
    <row r="146" spans="1:12" x14ac:dyDescent="0.3">
      <c r="A146" s="18" t="s">
        <v>583</v>
      </c>
      <c r="B146" s="16" t="s">
        <v>351</v>
      </c>
      <c r="C146" s="17"/>
      <c r="D146" s="17"/>
      <c r="E146" s="17"/>
      <c r="F146" s="17"/>
      <c r="G146" s="19" t="s">
        <v>584</v>
      </c>
      <c r="H146" s="20">
        <v>171512.23</v>
      </c>
      <c r="I146" s="20">
        <v>5506.33</v>
      </c>
      <c r="J146" s="20">
        <v>0</v>
      </c>
      <c r="K146" s="20">
        <v>166005.9</v>
      </c>
      <c r="L146" s="21"/>
    </row>
    <row r="147" spans="1:12" x14ac:dyDescent="0.3">
      <c r="A147" s="22" t="s">
        <v>351</v>
      </c>
      <c r="B147" s="16" t="s">
        <v>351</v>
      </c>
      <c r="C147" s="17"/>
      <c r="D147" s="17"/>
      <c r="E147" s="17"/>
      <c r="F147" s="17"/>
      <c r="G147" s="23" t="s">
        <v>351</v>
      </c>
      <c r="H147" s="24"/>
      <c r="I147" s="24"/>
      <c r="J147" s="24"/>
      <c r="K147" s="24"/>
      <c r="L147" s="25"/>
    </row>
    <row r="148" spans="1:12" x14ac:dyDescent="0.3">
      <c r="A148" s="10" t="s">
        <v>585</v>
      </c>
      <c r="B148" s="16" t="s">
        <v>351</v>
      </c>
      <c r="C148" s="17"/>
      <c r="D148" s="17"/>
      <c r="E148" s="11" t="s">
        <v>586</v>
      </c>
      <c r="F148" s="12"/>
      <c r="G148" s="12"/>
      <c r="H148" s="13">
        <v>529995.56999999995</v>
      </c>
      <c r="I148" s="13">
        <v>0</v>
      </c>
      <c r="J148" s="13">
        <v>2649.95</v>
      </c>
      <c r="K148" s="13">
        <v>532645.52</v>
      </c>
      <c r="L148" s="14"/>
    </row>
    <row r="149" spans="1:12" x14ac:dyDescent="0.3">
      <c r="A149" s="10" t="s">
        <v>587</v>
      </c>
      <c r="B149" s="16" t="s">
        <v>351</v>
      </c>
      <c r="C149" s="17"/>
      <c r="D149" s="17"/>
      <c r="E149" s="17"/>
      <c r="F149" s="11" t="s">
        <v>586</v>
      </c>
      <c r="G149" s="12"/>
      <c r="H149" s="13">
        <v>529995.56999999995</v>
      </c>
      <c r="I149" s="13">
        <v>0</v>
      </c>
      <c r="J149" s="13">
        <v>2649.95</v>
      </c>
      <c r="K149" s="13">
        <v>532645.52</v>
      </c>
      <c r="L149" s="14"/>
    </row>
    <row r="150" spans="1:12" x14ac:dyDescent="0.3">
      <c r="A150" s="18" t="s">
        <v>588</v>
      </c>
      <c r="B150" s="16" t="s">
        <v>351</v>
      </c>
      <c r="C150" s="17"/>
      <c r="D150" s="17"/>
      <c r="E150" s="17"/>
      <c r="F150" s="17"/>
      <c r="G150" s="19" t="s">
        <v>589</v>
      </c>
      <c r="H150" s="20">
        <v>140452.72</v>
      </c>
      <c r="I150" s="20">
        <v>0</v>
      </c>
      <c r="J150" s="20">
        <v>702.25</v>
      </c>
      <c r="K150" s="20">
        <v>141154.97</v>
      </c>
      <c r="L150" s="21"/>
    </row>
    <row r="151" spans="1:12" x14ac:dyDescent="0.3">
      <c r="A151" s="18" t="s">
        <v>590</v>
      </c>
      <c r="B151" s="16" t="s">
        <v>351</v>
      </c>
      <c r="C151" s="17"/>
      <c r="D151" s="17"/>
      <c r="E151" s="17"/>
      <c r="F151" s="17"/>
      <c r="G151" s="19" t="s">
        <v>591</v>
      </c>
      <c r="H151" s="20">
        <v>389542.85</v>
      </c>
      <c r="I151" s="20">
        <v>0</v>
      </c>
      <c r="J151" s="20">
        <v>1947.7</v>
      </c>
      <c r="K151" s="20">
        <v>391490.55</v>
      </c>
      <c r="L151" s="21"/>
    </row>
    <row r="152" spans="1:12" x14ac:dyDescent="0.3">
      <c r="A152" s="10" t="s">
        <v>351</v>
      </c>
      <c r="B152" s="16" t="s">
        <v>351</v>
      </c>
      <c r="C152" s="17"/>
      <c r="D152" s="11" t="s">
        <v>351</v>
      </c>
      <c r="E152" s="12"/>
      <c r="F152" s="12"/>
      <c r="G152" s="12"/>
      <c r="H152" s="9"/>
      <c r="I152" s="9"/>
      <c r="J152" s="9"/>
      <c r="K152" s="9"/>
      <c r="L152" s="12"/>
    </row>
    <row r="153" spans="1:12" x14ac:dyDescent="0.3">
      <c r="A153" s="10" t="s">
        <v>592</v>
      </c>
      <c r="B153" s="15" t="s">
        <v>351</v>
      </c>
      <c r="C153" s="11" t="s">
        <v>593</v>
      </c>
      <c r="D153" s="12"/>
      <c r="E153" s="12"/>
      <c r="F153" s="12"/>
      <c r="G153" s="12"/>
      <c r="H153" s="13">
        <v>-1988337</v>
      </c>
      <c r="I153" s="13">
        <v>1988337</v>
      </c>
      <c r="J153" s="13">
        <v>1988337</v>
      </c>
      <c r="K153" s="13">
        <v>-1988337</v>
      </c>
      <c r="L153" s="14"/>
    </row>
    <row r="154" spans="1:12" x14ac:dyDescent="0.3">
      <c r="A154" s="10" t="s">
        <v>594</v>
      </c>
      <c r="B154" s="16" t="s">
        <v>351</v>
      </c>
      <c r="C154" s="17"/>
      <c r="D154" s="11" t="s">
        <v>595</v>
      </c>
      <c r="E154" s="12"/>
      <c r="F154" s="12"/>
      <c r="G154" s="12"/>
      <c r="H154" s="13">
        <v>-1988337</v>
      </c>
      <c r="I154" s="13">
        <v>1988337</v>
      </c>
      <c r="J154" s="13">
        <v>1988337</v>
      </c>
      <c r="K154" s="13">
        <v>-1988337</v>
      </c>
      <c r="L154" s="14"/>
    </row>
    <row r="155" spans="1:12" x14ac:dyDescent="0.3">
      <c r="A155" s="10" t="s">
        <v>596</v>
      </c>
      <c r="B155" s="16" t="s">
        <v>351</v>
      </c>
      <c r="C155" s="17"/>
      <c r="D155" s="17"/>
      <c r="E155" s="11" t="s">
        <v>597</v>
      </c>
      <c r="F155" s="12"/>
      <c r="G155" s="12"/>
      <c r="H155" s="13">
        <v>-1988337</v>
      </c>
      <c r="I155" s="13">
        <v>1988337</v>
      </c>
      <c r="J155" s="13">
        <v>1988337</v>
      </c>
      <c r="K155" s="13">
        <v>-1988337</v>
      </c>
      <c r="L155" s="14"/>
    </row>
    <row r="156" spans="1:12" x14ac:dyDescent="0.3">
      <c r="A156" s="10" t="s">
        <v>598</v>
      </c>
      <c r="B156" s="16" t="s">
        <v>351</v>
      </c>
      <c r="C156" s="17"/>
      <c r="D156" s="17"/>
      <c r="E156" s="17"/>
      <c r="F156" s="11" t="s">
        <v>597</v>
      </c>
      <c r="G156" s="12"/>
      <c r="H156" s="13">
        <v>-1988337</v>
      </c>
      <c r="I156" s="13">
        <v>1988337</v>
      </c>
      <c r="J156" s="13">
        <v>1988337</v>
      </c>
      <c r="K156" s="13">
        <v>-1988337</v>
      </c>
      <c r="L156" s="14"/>
    </row>
    <row r="157" spans="1:12" x14ac:dyDescent="0.3">
      <c r="A157" s="18" t="s">
        <v>599</v>
      </c>
      <c r="B157" s="16" t="s">
        <v>351</v>
      </c>
      <c r="C157" s="17"/>
      <c r="D157" s="17"/>
      <c r="E157" s="17"/>
      <c r="F157" s="17"/>
      <c r="G157" s="19" t="s">
        <v>600</v>
      </c>
      <c r="H157" s="20">
        <v>0</v>
      </c>
      <c r="I157" s="20">
        <v>1988337</v>
      </c>
      <c r="J157" s="20">
        <v>0</v>
      </c>
      <c r="K157" s="20">
        <v>-1988337</v>
      </c>
      <c r="L157" s="21"/>
    </row>
    <row r="158" spans="1:12" x14ac:dyDescent="0.3">
      <c r="A158" s="18" t="s">
        <v>1032</v>
      </c>
      <c r="B158" s="16" t="s">
        <v>351</v>
      </c>
      <c r="C158" s="17"/>
      <c r="D158" s="17"/>
      <c r="E158" s="17"/>
      <c r="F158" s="17"/>
      <c r="G158" s="19" t="s">
        <v>1033</v>
      </c>
      <c r="H158" s="20">
        <v>-1988337</v>
      </c>
      <c r="I158" s="20">
        <v>0</v>
      </c>
      <c r="J158" s="20">
        <v>1988337</v>
      </c>
      <c r="K158" s="20">
        <v>0</v>
      </c>
      <c r="L158" s="21"/>
    </row>
    <row r="159" spans="1:12" x14ac:dyDescent="0.3">
      <c r="A159" s="10" t="s">
        <v>351</v>
      </c>
      <c r="B159" s="16" t="s">
        <v>351</v>
      </c>
      <c r="C159" s="17"/>
      <c r="D159" s="11" t="s">
        <v>351</v>
      </c>
      <c r="E159" s="12"/>
      <c r="F159" s="12"/>
      <c r="G159" s="12"/>
      <c r="H159" s="9"/>
      <c r="I159" s="9"/>
      <c r="J159" s="9"/>
      <c r="K159" s="9"/>
      <c r="L159" s="12"/>
    </row>
    <row r="160" spans="1:12" x14ac:dyDescent="0.3">
      <c r="A160" s="10" t="s">
        <v>56</v>
      </c>
      <c r="B160" s="11" t="s">
        <v>601</v>
      </c>
      <c r="C160" s="12"/>
      <c r="D160" s="12"/>
      <c r="E160" s="12"/>
      <c r="F160" s="12"/>
      <c r="G160" s="12"/>
      <c r="H160" s="13">
        <v>0</v>
      </c>
      <c r="I160" s="13">
        <v>7670846.8700000001</v>
      </c>
      <c r="J160" s="13">
        <v>2855264.06</v>
      </c>
      <c r="K160" s="13">
        <v>4815582.8099999996</v>
      </c>
      <c r="L160" s="14"/>
    </row>
    <row r="161" spans="1:12" x14ac:dyDescent="0.3">
      <c r="A161" s="10" t="s">
        <v>602</v>
      </c>
      <c r="B161" s="15" t="s">
        <v>351</v>
      </c>
      <c r="C161" s="11" t="s">
        <v>603</v>
      </c>
      <c r="D161" s="12"/>
      <c r="E161" s="12"/>
      <c r="F161" s="12"/>
      <c r="G161" s="12"/>
      <c r="H161" s="13">
        <v>0</v>
      </c>
      <c r="I161" s="13">
        <v>6279087.0199999996</v>
      </c>
      <c r="J161" s="13">
        <v>2853866.35</v>
      </c>
      <c r="K161" s="13">
        <v>3425220.67</v>
      </c>
      <c r="L161" s="14"/>
    </row>
    <row r="162" spans="1:12" x14ac:dyDescent="0.3">
      <c r="A162" s="10" t="s">
        <v>604</v>
      </c>
      <c r="B162" s="16" t="s">
        <v>351</v>
      </c>
      <c r="C162" s="17"/>
      <c r="D162" s="11" t="s">
        <v>605</v>
      </c>
      <c r="E162" s="12"/>
      <c r="F162" s="12"/>
      <c r="G162" s="12"/>
      <c r="H162" s="13">
        <v>0</v>
      </c>
      <c r="I162" s="13">
        <v>5720644.8899999997</v>
      </c>
      <c r="J162" s="13">
        <v>2853866.32</v>
      </c>
      <c r="K162" s="13">
        <v>2866778.57</v>
      </c>
      <c r="L162" s="14"/>
    </row>
    <row r="163" spans="1:12" x14ac:dyDescent="0.3">
      <c r="A163" s="10" t="s">
        <v>606</v>
      </c>
      <c r="B163" s="16" t="s">
        <v>351</v>
      </c>
      <c r="C163" s="17"/>
      <c r="D163" s="17"/>
      <c r="E163" s="11" t="s">
        <v>607</v>
      </c>
      <c r="F163" s="12"/>
      <c r="G163" s="12"/>
      <c r="H163" s="13">
        <v>0</v>
      </c>
      <c r="I163" s="13">
        <v>128260.02</v>
      </c>
      <c r="J163" s="13">
        <v>36603.660000000003</v>
      </c>
      <c r="K163" s="13">
        <v>91656.36</v>
      </c>
      <c r="L163" s="14"/>
    </row>
    <row r="164" spans="1:12" x14ac:dyDescent="0.3">
      <c r="A164" s="10" t="s">
        <v>608</v>
      </c>
      <c r="B164" s="16" t="s">
        <v>351</v>
      </c>
      <c r="C164" s="17"/>
      <c r="D164" s="17"/>
      <c r="E164" s="17"/>
      <c r="F164" s="11" t="s">
        <v>609</v>
      </c>
      <c r="G164" s="12"/>
      <c r="H164" s="13">
        <v>0</v>
      </c>
      <c r="I164" s="13">
        <v>74342.28</v>
      </c>
      <c r="J164" s="13">
        <v>25680.99</v>
      </c>
      <c r="K164" s="13">
        <v>48661.29</v>
      </c>
      <c r="L164" s="14"/>
    </row>
    <row r="165" spans="1:12" x14ac:dyDescent="0.3">
      <c r="A165" s="18" t="s">
        <v>610</v>
      </c>
      <c r="B165" s="16" t="s">
        <v>351</v>
      </c>
      <c r="C165" s="17"/>
      <c r="D165" s="17"/>
      <c r="E165" s="17"/>
      <c r="F165" s="17"/>
      <c r="G165" s="19" t="s">
        <v>611</v>
      </c>
      <c r="H165" s="20">
        <v>0</v>
      </c>
      <c r="I165" s="20">
        <v>26716.799999999999</v>
      </c>
      <c r="J165" s="20">
        <v>0</v>
      </c>
      <c r="K165" s="20">
        <v>26716.799999999999</v>
      </c>
      <c r="L165" s="21"/>
    </row>
    <row r="166" spans="1:12" x14ac:dyDescent="0.3">
      <c r="A166" s="18" t="s">
        <v>612</v>
      </c>
      <c r="B166" s="16" t="s">
        <v>351</v>
      </c>
      <c r="C166" s="17"/>
      <c r="D166" s="17"/>
      <c r="E166" s="17"/>
      <c r="F166" s="17"/>
      <c r="G166" s="19" t="s">
        <v>613</v>
      </c>
      <c r="H166" s="20">
        <v>0</v>
      </c>
      <c r="I166" s="20">
        <v>32207.95</v>
      </c>
      <c r="J166" s="20">
        <v>25654.33</v>
      </c>
      <c r="K166" s="20">
        <v>6553.62</v>
      </c>
      <c r="L166" s="21"/>
    </row>
    <row r="167" spans="1:12" x14ac:dyDescent="0.3">
      <c r="A167" s="18" t="s">
        <v>614</v>
      </c>
      <c r="B167" s="16" t="s">
        <v>351</v>
      </c>
      <c r="C167" s="17"/>
      <c r="D167" s="17"/>
      <c r="E167" s="17"/>
      <c r="F167" s="17"/>
      <c r="G167" s="19" t="s">
        <v>615</v>
      </c>
      <c r="H167" s="20">
        <v>0</v>
      </c>
      <c r="I167" s="20">
        <v>3019.49</v>
      </c>
      <c r="J167" s="20">
        <v>0</v>
      </c>
      <c r="K167" s="20">
        <v>3019.49</v>
      </c>
      <c r="L167" s="21"/>
    </row>
    <row r="168" spans="1:12" x14ac:dyDescent="0.3">
      <c r="A168" s="18" t="s">
        <v>616</v>
      </c>
      <c r="B168" s="16" t="s">
        <v>351</v>
      </c>
      <c r="C168" s="17"/>
      <c r="D168" s="17"/>
      <c r="E168" s="17"/>
      <c r="F168" s="17"/>
      <c r="G168" s="19" t="s">
        <v>617</v>
      </c>
      <c r="H168" s="20">
        <v>0</v>
      </c>
      <c r="I168" s="20">
        <v>7112.59</v>
      </c>
      <c r="J168" s="20">
        <v>0</v>
      </c>
      <c r="K168" s="20">
        <v>7112.59</v>
      </c>
      <c r="L168" s="21"/>
    </row>
    <row r="169" spans="1:12" x14ac:dyDescent="0.3">
      <c r="A169" s="18" t="s">
        <v>618</v>
      </c>
      <c r="B169" s="16" t="s">
        <v>351</v>
      </c>
      <c r="C169" s="17"/>
      <c r="D169" s="17"/>
      <c r="E169" s="17"/>
      <c r="F169" s="17"/>
      <c r="G169" s="19" t="s">
        <v>619</v>
      </c>
      <c r="H169" s="20">
        <v>0</v>
      </c>
      <c r="I169" s="20">
        <v>2137.34</v>
      </c>
      <c r="J169" s="20">
        <v>0</v>
      </c>
      <c r="K169" s="20">
        <v>2137.34</v>
      </c>
      <c r="L169" s="21"/>
    </row>
    <row r="170" spans="1:12" x14ac:dyDescent="0.3">
      <c r="A170" s="18" t="s">
        <v>620</v>
      </c>
      <c r="B170" s="16" t="s">
        <v>351</v>
      </c>
      <c r="C170" s="17"/>
      <c r="D170" s="17"/>
      <c r="E170" s="17"/>
      <c r="F170" s="17"/>
      <c r="G170" s="19" t="s">
        <v>621</v>
      </c>
      <c r="H170" s="20">
        <v>0</v>
      </c>
      <c r="I170" s="20">
        <v>267.17</v>
      </c>
      <c r="J170" s="20">
        <v>0</v>
      </c>
      <c r="K170" s="20">
        <v>267.17</v>
      </c>
      <c r="L170" s="21"/>
    </row>
    <row r="171" spans="1:12" x14ac:dyDescent="0.3">
      <c r="A171" s="18" t="s">
        <v>622</v>
      </c>
      <c r="B171" s="16" t="s">
        <v>351</v>
      </c>
      <c r="C171" s="17"/>
      <c r="D171" s="17"/>
      <c r="E171" s="17"/>
      <c r="F171" s="17"/>
      <c r="G171" s="19" t="s">
        <v>623</v>
      </c>
      <c r="H171" s="20">
        <v>0</v>
      </c>
      <c r="I171" s="20">
        <v>2166.98</v>
      </c>
      <c r="J171" s="20">
        <v>26.66</v>
      </c>
      <c r="K171" s="20">
        <v>2140.3200000000002</v>
      </c>
      <c r="L171" s="21"/>
    </row>
    <row r="172" spans="1:12" x14ac:dyDescent="0.3">
      <c r="A172" s="18" t="s">
        <v>624</v>
      </c>
      <c r="B172" s="16" t="s">
        <v>351</v>
      </c>
      <c r="C172" s="17"/>
      <c r="D172" s="17"/>
      <c r="E172" s="17"/>
      <c r="F172" s="17"/>
      <c r="G172" s="19" t="s">
        <v>625</v>
      </c>
      <c r="H172" s="20">
        <v>0</v>
      </c>
      <c r="I172" s="20">
        <v>7.51</v>
      </c>
      <c r="J172" s="20">
        <v>0</v>
      </c>
      <c r="K172" s="20">
        <v>7.51</v>
      </c>
      <c r="L172" s="21"/>
    </row>
    <row r="173" spans="1:12" x14ac:dyDescent="0.3">
      <c r="A173" s="18" t="s">
        <v>626</v>
      </c>
      <c r="B173" s="16" t="s">
        <v>351</v>
      </c>
      <c r="C173" s="17"/>
      <c r="D173" s="17"/>
      <c r="E173" s="17"/>
      <c r="F173" s="17"/>
      <c r="G173" s="19" t="s">
        <v>627</v>
      </c>
      <c r="H173" s="20">
        <v>0</v>
      </c>
      <c r="I173" s="20">
        <v>706.45</v>
      </c>
      <c r="J173" s="20">
        <v>0</v>
      </c>
      <c r="K173" s="20">
        <v>706.45</v>
      </c>
      <c r="L173" s="21"/>
    </row>
    <row r="174" spans="1:12" x14ac:dyDescent="0.3">
      <c r="A174" s="22" t="s">
        <v>351</v>
      </c>
      <c r="B174" s="16" t="s">
        <v>351</v>
      </c>
      <c r="C174" s="17"/>
      <c r="D174" s="17"/>
      <c r="E174" s="17"/>
      <c r="F174" s="17"/>
      <c r="G174" s="23" t="s">
        <v>351</v>
      </c>
      <c r="H174" s="24"/>
      <c r="I174" s="24"/>
      <c r="J174" s="24"/>
      <c r="K174" s="24"/>
      <c r="L174" s="25"/>
    </row>
    <row r="175" spans="1:12" x14ac:dyDescent="0.3">
      <c r="A175" s="10" t="s">
        <v>630</v>
      </c>
      <c r="B175" s="16" t="s">
        <v>351</v>
      </c>
      <c r="C175" s="17"/>
      <c r="D175" s="17"/>
      <c r="E175" s="17"/>
      <c r="F175" s="11" t="s">
        <v>631</v>
      </c>
      <c r="G175" s="12"/>
      <c r="H175" s="13">
        <v>0</v>
      </c>
      <c r="I175" s="13">
        <v>53917.74</v>
      </c>
      <c r="J175" s="13">
        <v>10922.67</v>
      </c>
      <c r="K175" s="13">
        <v>42995.07</v>
      </c>
      <c r="L175" s="14"/>
    </row>
    <row r="176" spans="1:12" x14ac:dyDescent="0.3">
      <c r="A176" s="18" t="s">
        <v>632</v>
      </c>
      <c r="B176" s="16" t="s">
        <v>351</v>
      </c>
      <c r="C176" s="17"/>
      <c r="D176" s="17"/>
      <c r="E176" s="17"/>
      <c r="F176" s="17"/>
      <c r="G176" s="19" t="s">
        <v>611</v>
      </c>
      <c r="H176" s="20">
        <v>0</v>
      </c>
      <c r="I176" s="20">
        <v>28160</v>
      </c>
      <c r="J176" s="20">
        <v>0</v>
      </c>
      <c r="K176" s="20">
        <v>28160</v>
      </c>
      <c r="L176" s="21"/>
    </row>
    <row r="177" spans="1:12" x14ac:dyDescent="0.3">
      <c r="A177" s="18" t="s">
        <v>633</v>
      </c>
      <c r="B177" s="16" t="s">
        <v>351</v>
      </c>
      <c r="C177" s="17"/>
      <c r="D177" s="17"/>
      <c r="E177" s="17"/>
      <c r="F177" s="17"/>
      <c r="G177" s="19" t="s">
        <v>613</v>
      </c>
      <c r="H177" s="20">
        <v>0</v>
      </c>
      <c r="I177" s="20">
        <v>12014.93</v>
      </c>
      <c r="J177" s="20">
        <v>10922.67</v>
      </c>
      <c r="K177" s="20">
        <v>1092.26</v>
      </c>
      <c r="L177" s="21"/>
    </row>
    <row r="178" spans="1:12" x14ac:dyDescent="0.3">
      <c r="A178" s="18" t="s">
        <v>634</v>
      </c>
      <c r="B178" s="16" t="s">
        <v>351</v>
      </c>
      <c r="C178" s="17"/>
      <c r="D178" s="17"/>
      <c r="E178" s="17"/>
      <c r="F178" s="17"/>
      <c r="G178" s="19" t="s">
        <v>615</v>
      </c>
      <c r="H178" s="20">
        <v>0</v>
      </c>
      <c r="I178" s="20">
        <v>3003.73</v>
      </c>
      <c r="J178" s="20">
        <v>0</v>
      </c>
      <c r="K178" s="20">
        <v>3003.73</v>
      </c>
      <c r="L178" s="21"/>
    </row>
    <row r="179" spans="1:12" x14ac:dyDescent="0.3">
      <c r="A179" s="18" t="s">
        <v>635</v>
      </c>
      <c r="B179" s="16" t="s">
        <v>351</v>
      </c>
      <c r="C179" s="17"/>
      <c r="D179" s="17"/>
      <c r="E179" s="17"/>
      <c r="F179" s="17"/>
      <c r="G179" s="19" t="s">
        <v>617</v>
      </c>
      <c r="H179" s="20">
        <v>0</v>
      </c>
      <c r="I179" s="20">
        <v>5632</v>
      </c>
      <c r="J179" s="20">
        <v>0</v>
      </c>
      <c r="K179" s="20">
        <v>5632</v>
      </c>
      <c r="L179" s="21"/>
    </row>
    <row r="180" spans="1:12" x14ac:dyDescent="0.3">
      <c r="A180" s="18" t="s">
        <v>636</v>
      </c>
      <c r="B180" s="16" t="s">
        <v>351</v>
      </c>
      <c r="C180" s="17"/>
      <c r="D180" s="17"/>
      <c r="E180" s="17"/>
      <c r="F180" s="17"/>
      <c r="G180" s="19" t="s">
        <v>619</v>
      </c>
      <c r="H180" s="20">
        <v>0</v>
      </c>
      <c r="I180" s="20">
        <v>2252.8000000000002</v>
      </c>
      <c r="J180" s="20">
        <v>0</v>
      </c>
      <c r="K180" s="20">
        <v>2252.8000000000002</v>
      </c>
      <c r="L180" s="21"/>
    </row>
    <row r="181" spans="1:12" x14ac:dyDescent="0.3">
      <c r="A181" s="18" t="s">
        <v>637</v>
      </c>
      <c r="B181" s="16" t="s">
        <v>351</v>
      </c>
      <c r="C181" s="17"/>
      <c r="D181" s="17"/>
      <c r="E181" s="17"/>
      <c r="F181" s="17"/>
      <c r="G181" s="19" t="s">
        <v>623</v>
      </c>
      <c r="H181" s="20">
        <v>0</v>
      </c>
      <c r="I181" s="20">
        <v>2140.3200000000002</v>
      </c>
      <c r="J181" s="20">
        <v>0</v>
      </c>
      <c r="K181" s="20">
        <v>2140.3200000000002</v>
      </c>
      <c r="L181" s="21"/>
    </row>
    <row r="182" spans="1:12" x14ac:dyDescent="0.3">
      <c r="A182" s="18" t="s">
        <v>638</v>
      </c>
      <c r="B182" s="16" t="s">
        <v>351</v>
      </c>
      <c r="C182" s="17"/>
      <c r="D182" s="17"/>
      <c r="E182" s="17"/>
      <c r="F182" s="17"/>
      <c r="G182" s="19" t="s">
        <v>625</v>
      </c>
      <c r="H182" s="20">
        <v>0</v>
      </c>
      <c r="I182" s="20">
        <v>7.51</v>
      </c>
      <c r="J182" s="20">
        <v>0</v>
      </c>
      <c r="K182" s="20">
        <v>7.51</v>
      </c>
      <c r="L182" s="21"/>
    </row>
    <row r="183" spans="1:12" x14ac:dyDescent="0.3">
      <c r="A183" s="18" t="s">
        <v>639</v>
      </c>
      <c r="B183" s="16" t="s">
        <v>351</v>
      </c>
      <c r="C183" s="17"/>
      <c r="D183" s="17"/>
      <c r="E183" s="17"/>
      <c r="F183" s="17"/>
      <c r="G183" s="19" t="s">
        <v>627</v>
      </c>
      <c r="H183" s="20">
        <v>0</v>
      </c>
      <c r="I183" s="20">
        <v>706.45</v>
      </c>
      <c r="J183" s="20">
        <v>0</v>
      </c>
      <c r="K183" s="20">
        <v>706.45</v>
      </c>
      <c r="L183" s="21"/>
    </row>
    <row r="184" spans="1:12" x14ac:dyDescent="0.3">
      <c r="A184" s="22" t="s">
        <v>351</v>
      </c>
      <c r="B184" s="16" t="s">
        <v>351</v>
      </c>
      <c r="C184" s="17"/>
      <c r="D184" s="17"/>
      <c r="E184" s="17"/>
      <c r="F184" s="17"/>
      <c r="G184" s="23" t="s">
        <v>351</v>
      </c>
      <c r="H184" s="24"/>
      <c r="I184" s="24"/>
      <c r="J184" s="24"/>
      <c r="K184" s="24"/>
      <c r="L184" s="25"/>
    </row>
    <row r="185" spans="1:12" x14ac:dyDescent="0.3">
      <c r="A185" s="10" t="s">
        <v>641</v>
      </c>
      <c r="B185" s="16" t="s">
        <v>351</v>
      </c>
      <c r="C185" s="17"/>
      <c r="D185" s="17"/>
      <c r="E185" s="11" t="s">
        <v>642</v>
      </c>
      <c r="F185" s="12"/>
      <c r="G185" s="12"/>
      <c r="H185" s="13">
        <v>0</v>
      </c>
      <c r="I185" s="13">
        <v>5511426.79</v>
      </c>
      <c r="J185" s="13">
        <v>2783514.47</v>
      </c>
      <c r="K185" s="13">
        <v>2727912.32</v>
      </c>
      <c r="L185" s="14"/>
    </row>
    <row r="186" spans="1:12" x14ac:dyDescent="0.3">
      <c r="A186" s="10" t="s">
        <v>643</v>
      </c>
      <c r="B186" s="16" t="s">
        <v>351</v>
      </c>
      <c r="C186" s="17"/>
      <c r="D186" s="17"/>
      <c r="E186" s="17"/>
      <c r="F186" s="11" t="s">
        <v>609</v>
      </c>
      <c r="G186" s="12"/>
      <c r="H186" s="13">
        <v>0</v>
      </c>
      <c r="I186" s="13">
        <v>909628.32</v>
      </c>
      <c r="J186" s="13">
        <v>464228.01</v>
      </c>
      <c r="K186" s="13">
        <v>445400.31</v>
      </c>
      <c r="L186" s="14"/>
    </row>
    <row r="187" spans="1:12" x14ac:dyDescent="0.3">
      <c r="A187" s="18" t="s">
        <v>644</v>
      </c>
      <c r="B187" s="16" t="s">
        <v>351</v>
      </c>
      <c r="C187" s="17"/>
      <c r="D187" s="17"/>
      <c r="E187" s="17"/>
      <c r="F187" s="17"/>
      <c r="G187" s="19" t="s">
        <v>611</v>
      </c>
      <c r="H187" s="20">
        <v>0</v>
      </c>
      <c r="I187" s="20">
        <v>224752.45</v>
      </c>
      <c r="J187" s="20">
        <v>400.61</v>
      </c>
      <c r="K187" s="20">
        <v>224351.84</v>
      </c>
      <c r="L187" s="21"/>
    </row>
    <row r="188" spans="1:12" x14ac:dyDescent="0.3">
      <c r="A188" s="18" t="s">
        <v>645</v>
      </c>
      <c r="B188" s="16" t="s">
        <v>351</v>
      </c>
      <c r="C188" s="17"/>
      <c r="D188" s="17"/>
      <c r="E188" s="17"/>
      <c r="F188" s="17"/>
      <c r="G188" s="19" t="s">
        <v>613</v>
      </c>
      <c r="H188" s="20">
        <v>0</v>
      </c>
      <c r="I188" s="20">
        <v>500402.86</v>
      </c>
      <c r="J188" s="20">
        <v>439858.62</v>
      </c>
      <c r="K188" s="20">
        <v>60544.24</v>
      </c>
      <c r="L188" s="21"/>
    </row>
    <row r="189" spans="1:12" x14ac:dyDescent="0.3">
      <c r="A189" s="18" t="s">
        <v>646</v>
      </c>
      <c r="B189" s="16" t="s">
        <v>351</v>
      </c>
      <c r="C189" s="17"/>
      <c r="D189" s="17"/>
      <c r="E189" s="17"/>
      <c r="F189" s="17"/>
      <c r="G189" s="19" t="s">
        <v>615</v>
      </c>
      <c r="H189" s="20">
        <v>0</v>
      </c>
      <c r="I189" s="20">
        <v>27459.26</v>
      </c>
      <c r="J189" s="20">
        <v>0</v>
      </c>
      <c r="K189" s="20">
        <v>27459.26</v>
      </c>
      <c r="L189" s="21"/>
    </row>
    <row r="190" spans="1:12" x14ac:dyDescent="0.3">
      <c r="A190" s="18" t="s">
        <v>647</v>
      </c>
      <c r="B190" s="16" t="s">
        <v>351</v>
      </c>
      <c r="C190" s="17"/>
      <c r="D190" s="17"/>
      <c r="E190" s="17"/>
      <c r="F190" s="17"/>
      <c r="G190" s="19" t="s">
        <v>648</v>
      </c>
      <c r="H190" s="20">
        <v>0</v>
      </c>
      <c r="I190" s="20">
        <v>113.59</v>
      </c>
      <c r="J190" s="20">
        <v>9542.5499999999993</v>
      </c>
      <c r="K190" s="20">
        <v>-9428.9599999999991</v>
      </c>
      <c r="L190" s="21"/>
    </row>
    <row r="191" spans="1:12" x14ac:dyDescent="0.3">
      <c r="A191" s="18" t="s">
        <v>649</v>
      </c>
      <c r="B191" s="16" t="s">
        <v>351</v>
      </c>
      <c r="C191" s="17"/>
      <c r="D191" s="17"/>
      <c r="E191" s="17"/>
      <c r="F191" s="17"/>
      <c r="G191" s="19" t="s">
        <v>617</v>
      </c>
      <c r="H191" s="20">
        <v>0</v>
      </c>
      <c r="I191" s="20">
        <v>62925.84</v>
      </c>
      <c r="J191" s="20">
        <v>0</v>
      </c>
      <c r="K191" s="20">
        <v>62925.84</v>
      </c>
      <c r="L191" s="21"/>
    </row>
    <row r="192" spans="1:12" x14ac:dyDescent="0.3">
      <c r="A192" s="18" t="s">
        <v>650</v>
      </c>
      <c r="B192" s="16" t="s">
        <v>351</v>
      </c>
      <c r="C192" s="17"/>
      <c r="D192" s="17"/>
      <c r="E192" s="17"/>
      <c r="F192" s="17"/>
      <c r="G192" s="19" t="s">
        <v>619</v>
      </c>
      <c r="H192" s="20">
        <v>0</v>
      </c>
      <c r="I192" s="20">
        <v>19233.98</v>
      </c>
      <c r="J192" s="20">
        <v>0</v>
      </c>
      <c r="K192" s="20">
        <v>19233.98</v>
      </c>
      <c r="L192" s="21"/>
    </row>
    <row r="193" spans="1:12" x14ac:dyDescent="0.3">
      <c r="A193" s="18" t="s">
        <v>651</v>
      </c>
      <c r="B193" s="16" t="s">
        <v>351</v>
      </c>
      <c r="C193" s="17"/>
      <c r="D193" s="17"/>
      <c r="E193" s="17"/>
      <c r="F193" s="17"/>
      <c r="G193" s="19" t="s">
        <v>621</v>
      </c>
      <c r="H193" s="20">
        <v>0</v>
      </c>
      <c r="I193" s="20">
        <v>2415.34</v>
      </c>
      <c r="J193" s="20">
        <v>0</v>
      </c>
      <c r="K193" s="20">
        <v>2415.34</v>
      </c>
      <c r="L193" s="21"/>
    </row>
    <row r="194" spans="1:12" x14ac:dyDescent="0.3">
      <c r="A194" s="18" t="s">
        <v>652</v>
      </c>
      <c r="B194" s="16" t="s">
        <v>351</v>
      </c>
      <c r="C194" s="17"/>
      <c r="D194" s="17"/>
      <c r="E194" s="17"/>
      <c r="F194" s="17"/>
      <c r="G194" s="19" t="s">
        <v>623</v>
      </c>
      <c r="H194" s="20">
        <v>0</v>
      </c>
      <c r="I194" s="20">
        <v>22981.97</v>
      </c>
      <c r="J194" s="20">
        <v>7465.81</v>
      </c>
      <c r="K194" s="20">
        <v>15516.16</v>
      </c>
      <c r="L194" s="21"/>
    </row>
    <row r="195" spans="1:12" x14ac:dyDescent="0.3">
      <c r="A195" s="18" t="s">
        <v>653</v>
      </c>
      <c r="B195" s="16" t="s">
        <v>351</v>
      </c>
      <c r="C195" s="17"/>
      <c r="D195" s="17"/>
      <c r="E195" s="17"/>
      <c r="F195" s="17"/>
      <c r="G195" s="19" t="s">
        <v>625</v>
      </c>
      <c r="H195" s="20">
        <v>0</v>
      </c>
      <c r="I195" s="20">
        <v>382.41</v>
      </c>
      <c r="J195" s="20">
        <v>0</v>
      </c>
      <c r="K195" s="20">
        <v>382.41</v>
      </c>
      <c r="L195" s="21"/>
    </row>
    <row r="196" spans="1:12" x14ac:dyDescent="0.3">
      <c r="A196" s="18" t="s">
        <v>654</v>
      </c>
      <c r="B196" s="16" t="s">
        <v>351</v>
      </c>
      <c r="C196" s="17"/>
      <c r="D196" s="17"/>
      <c r="E196" s="17"/>
      <c r="F196" s="17"/>
      <c r="G196" s="19" t="s">
        <v>627</v>
      </c>
      <c r="H196" s="20">
        <v>0</v>
      </c>
      <c r="I196" s="20">
        <v>35976.089999999997</v>
      </c>
      <c r="J196" s="20">
        <v>1573.45</v>
      </c>
      <c r="K196" s="20">
        <v>34402.639999999999</v>
      </c>
      <c r="L196" s="21"/>
    </row>
    <row r="197" spans="1:12" x14ac:dyDescent="0.3">
      <c r="A197" s="18" t="s">
        <v>655</v>
      </c>
      <c r="B197" s="16" t="s">
        <v>351</v>
      </c>
      <c r="C197" s="17"/>
      <c r="D197" s="17"/>
      <c r="E197" s="17"/>
      <c r="F197" s="17"/>
      <c r="G197" s="19" t="s">
        <v>656</v>
      </c>
      <c r="H197" s="20">
        <v>0</v>
      </c>
      <c r="I197" s="20">
        <v>12337.91</v>
      </c>
      <c r="J197" s="20">
        <v>5386.97</v>
      </c>
      <c r="K197" s="20">
        <v>6950.94</v>
      </c>
      <c r="L197" s="21"/>
    </row>
    <row r="198" spans="1:12" x14ac:dyDescent="0.3">
      <c r="A198" s="18" t="s">
        <v>657</v>
      </c>
      <c r="B198" s="16" t="s">
        <v>351</v>
      </c>
      <c r="C198" s="17"/>
      <c r="D198" s="17"/>
      <c r="E198" s="17"/>
      <c r="F198" s="17"/>
      <c r="G198" s="19" t="s">
        <v>629</v>
      </c>
      <c r="H198" s="20">
        <v>0</v>
      </c>
      <c r="I198" s="20">
        <v>646.62</v>
      </c>
      <c r="J198" s="20">
        <v>0</v>
      </c>
      <c r="K198" s="20">
        <v>646.62</v>
      </c>
      <c r="L198" s="21"/>
    </row>
    <row r="199" spans="1:12" x14ac:dyDescent="0.3">
      <c r="A199" s="22" t="s">
        <v>351</v>
      </c>
      <c r="B199" s="16" t="s">
        <v>351</v>
      </c>
      <c r="C199" s="17"/>
      <c r="D199" s="17"/>
      <c r="E199" s="17"/>
      <c r="F199" s="17"/>
      <c r="G199" s="23" t="s">
        <v>351</v>
      </c>
      <c r="H199" s="24"/>
      <c r="I199" s="24"/>
      <c r="J199" s="24"/>
      <c r="K199" s="24"/>
      <c r="L199" s="25"/>
    </row>
    <row r="200" spans="1:12" x14ac:dyDescent="0.3">
      <c r="A200" s="10" t="s">
        <v>658</v>
      </c>
      <c r="B200" s="16" t="s">
        <v>351</v>
      </c>
      <c r="C200" s="17"/>
      <c r="D200" s="17"/>
      <c r="E200" s="17"/>
      <c r="F200" s="11" t="s">
        <v>631</v>
      </c>
      <c r="G200" s="12"/>
      <c r="H200" s="13">
        <v>0</v>
      </c>
      <c r="I200" s="13">
        <v>4601798.47</v>
      </c>
      <c r="J200" s="13">
        <v>2319286.46</v>
      </c>
      <c r="K200" s="13">
        <v>2282512.0099999998</v>
      </c>
      <c r="L200" s="14"/>
    </row>
    <row r="201" spans="1:12" x14ac:dyDescent="0.3">
      <c r="A201" s="18" t="s">
        <v>659</v>
      </c>
      <c r="B201" s="16" t="s">
        <v>351</v>
      </c>
      <c r="C201" s="17"/>
      <c r="D201" s="17"/>
      <c r="E201" s="17"/>
      <c r="F201" s="17"/>
      <c r="G201" s="19" t="s">
        <v>611</v>
      </c>
      <c r="H201" s="20">
        <v>0</v>
      </c>
      <c r="I201" s="20">
        <v>890906.22</v>
      </c>
      <c r="J201" s="20">
        <v>12126.23</v>
      </c>
      <c r="K201" s="20">
        <v>878779.99</v>
      </c>
      <c r="L201" s="21"/>
    </row>
    <row r="202" spans="1:12" x14ac:dyDescent="0.3">
      <c r="A202" s="18" t="s">
        <v>660</v>
      </c>
      <c r="B202" s="16" t="s">
        <v>351</v>
      </c>
      <c r="C202" s="17"/>
      <c r="D202" s="17"/>
      <c r="E202" s="17"/>
      <c r="F202" s="17"/>
      <c r="G202" s="19" t="s">
        <v>613</v>
      </c>
      <c r="H202" s="20">
        <v>0</v>
      </c>
      <c r="I202" s="20">
        <v>2637883.02</v>
      </c>
      <c r="J202" s="20">
        <v>2238239.17</v>
      </c>
      <c r="K202" s="20">
        <v>399643.85</v>
      </c>
      <c r="L202" s="21"/>
    </row>
    <row r="203" spans="1:12" x14ac:dyDescent="0.3">
      <c r="A203" s="18" t="s">
        <v>661</v>
      </c>
      <c r="B203" s="16" t="s">
        <v>351</v>
      </c>
      <c r="C203" s="17"/>
      <c r="D203" s="17"/>
      <c r="E203" s="17"/>
      <c r="F203" s="17"/>
      <c r="G203" s="19" t="s">
        <v>615</v>
      </c>
      <c r="H203" s="20">
        <v>0</v>
      </c>
      <c r="I203" s="20">
        <v>111655.71</v>
      </c>
      <c r="J203" s="20">
        <v>0</v>
      </c>
      <c r="K203" s="20">
        <v>111655.71</v>
      </c>
      <c r="L203" s="21"/>
    </row>
    <row r="204" spans="1:12" x14ac:dyDescent="0.3">
      <c r="A204" s="18" t="s">
        <v>662</v>
      </c>
      <c r="B204" s="16" t="s">
        <v>351</v>
      </c>
      <c r="C204" s="17"/>
      <c r="D204" s="17"/>
      <c r="E204" s="17"/>
      <c r="F204" s="17"/>
      <c r="G204" s="19" t="s">
        <v>648</v>
      </c>
      <c r="H204" s="20">
        <v>0</v>
      </c>
      <c r="I204" s="20">
        <v>24276.27</v>
      </c>
      <c r="J204" s="20">
        <v>0</v>
      </c>
      <c r="K204" s="20">
        <v>24276.27</v>
      </c>
      <c r="L204" s="21"/>
    </row>
    <row r="205" spans="1:12" x14ac:dyDescent="0.3">
      <c r="A205" s="18" t="s">
        <v>663</v>
      </c>
      <c r="B205" s="16" t="s">
        <v>351</v>
      </c>
      <c r="C205" s="17"/>
      <c r="D205" s="17"/>
      <c r="E205" s="17"/>
      <c r="F205" s="17"/>
      <c r="G205" s="19" t="s">
        <v>664</v>
      </c>
      <c r="H205" s="20">
        <v>0</v>
      </c>
      <c r="I205" s="20">
        <v>1132.1400000000001</v>
      </c>
      <c r="J205" s="20">
        <v>0</v>
      </c>
      <c r="K205" s="20">
        <v>1132.1400000000001</v>
      </c>
      <c r="L205" s="21"/>
    </row>
    <row r="206" spans="1:12" x14ac:dyDescent="0.3">
      <c r="A206" s="18" t="s">
        <v>665</v>
      </c>
      <c r="B206" s="16" t="s">
        <v>351</v>
      </c>
      <c r="C206" s="17"/>
      <c r="D206" s="17"/>
      <c r="E206" s="17"/>
      <c r="F206" s="17"/>
      <c r="G206" s="19" t="s">
        <v>617</v>
      </c>
      <c r="H206" s="20">
        <v>0</v>
      </c>
      <c r="I206" s="20">
        <v>348566.47</v>
      </c>
      <c r="J206" s="20">
        <v>0</v>
      </c>
      <c r="K206" s="20">
        <v>348566.47</v>
      </c>
      <c r="L206" s="21"/>
    </row>
    <row r="207" spans="1:12" x14ac:dyDescent="0.3">
      <c r="A207" s="18" t="s">
        <v>666</v>
      </c>
      <c r="B207" s="16" t="s">
        <v>351</v>
      </c>
      <c r="C207" s="17"/>
      <c r="D207" s="17"/>
      <c r="E207" s="17"/>
      <c r="F207" s="17"/>
      <c r="G207" s="19" t="s">
        <v>619</v>
      </c>
      <c r="H207" s="20">
        <v>0</v>
      </c>
      <c r="I207" s="20">
        <v>153488.32999999999</v>
      </c>
      <c r="J207" s="20">
        <v>0.03</v>
      </c>
      <c r="K207" s="20">
        <v>153488.29999999999</v>
      </c>
      <c r="L207" s="21"/>
    </row>
    <row r="208" spans="1:12" x14ac:dyDescent="0.3">
      <c r="A208" s="18" t="s">
        <v>667</v>
      </c>
      <c r="B208" s="16" t="s">
        <v>351</v>
      </c>
      <c r="C208" s="17"/>
      <c r="D208" s="17"/>
      <c r="E208" s="17"/>
      <c r="F208" s="17"/>
      <c r="G208" s="19" t="s">
        <v>621</v>
      </c>
      <c r="H208" s="20">
        <v>0</v>
      </c>
      <c r="I208" s="20">
        <v>13104.43</v>
      </c>
      <c r="J208" s="20">
        <v>0</v>
      </c>
      <c r="K208" s="20">
        <v>13104.43</v>
      </c>
      <c r="L208" s="21"/>
    </row>
    <row r="209" spans="1:12" x14ac:dyDescent="0.3">
      <c r="A209" s="18" t="s">
        <v>668</v>
      </c>
      <c r="B209" s="16" t="s">
        <v>351</v>
      </c>
      <c r="C209" s="17"/>
      <c r="D209" s="17"/>
      <c r="E209" s="17"/>
      <c r="F209" s="17"/>
      <c r="G209" s="19" t="s">
        <v>623</v>
      </c>
      <c r="H209" s="20">
        <v>0</v>
      </c>
      <c r="I209" s="20">
        <v>167428.5</v>
      </c>
      <c r="J209" s="20">
        <v>48733.69</v>
      </c>
      <c r="K209" s="20">
        <v>118694.81</v>
      </c>
      <c r="L209" s="21"/>
    </row>
    <row r="210" spans="1:12" x14ac:dyDescent="0.3">
      <c r="A210" s="18" t="s">
        <v>669</v>
      </c>
      <c r="B210" s="16" t="s">
        <v>351</v>
      </c>
      <c r="C210" s="17"/>
      <c r="D210" s="17"/>
      <c r="E210" s="17"/>
      <c r="F210" s="17"/>
      <c r="G210" s="19" t="s">
        <v>625</v>
      </c>
      <c r="H210" s="20">
        <v>0</v>
      </c>
      <c r="I210" s="20">
        <v>3270.93</v>
      </c>
      <c r="J210" s="20">
        <v>0</v>
      </c>
      <c r="K210" s="20">
        <v>3270.93</v>
      </c>
      <c r="L210" s="21"/>
    </row>
    <row r="211" spans="1:12" x14ac:dyDescent="0.3">
      <c r="A211" s="18" t="s">
        <v>670</v>
      </c>
      <c r="B211" s="16" t="s">
        <v>351</v>
      </c>
      <c r="C211" s="17"/>
      <c r="D211" s="17"/>
      <c r="E211" s="17"/>
      <c r="F211" s="17"/>
      <c r="G211" s="19" t="s">
        <v>627</v>
      </c>
      <c r="H211" s="20">
        <v>0</v>
      </c>
      <c r="I211" s="20">
        <v>199998.67</v>
      </c>
      <c r="J211" s="20">
        <v>437.88</v>
      </c>
      <c r="K211" s="20">
        <v>199560.79</v>
      </c>
      <c r="L211" s="21"/>
    </row>
    <row r="212" spans="1:12" x14ac:dyDescent="0.3">
      <c r="A212" s="18" t="s">
        <v>671</v>
      </c>
      <c r="B212" s="16" t="s">
        <v>351</v>
      </c>
      <c r="C212" s="17"/>
      <c r="D212" s="17"/>
      <c r="E212" s="17"/>
      <c r="F212" s="17"/>
      <c r="G212" s="19" t="s">
        <v>656</v>
      </c>
      <c r="H212" s="20">
        <v>0</v>
      </c>
      <c r="I212" s="20">
        <v>48118.18</v>
      </c>
      <c r="J212" s="20">
        <v>19749.46</v>
      </c>
      <c r="K212" s="20">
        <v>28368.720000000001</v>
      </c>
      <c r="L212" s="21"/>
    </row>
    <row r="213" spans="1:12" x14ac:dyDescent="0.3">
      <c r="A213" s="18" t="s">
        <v>672</v>
      </c>
      <c r="B213" s="16" t="s">
        <v>351</v>
      </c>
      <c r="C213" s="17"/>
      <c r="D213" s="17"/>
      <c r="E213" s="17"/>
      <c r="F213" s="17"/>
      <c r="G213" s="19" t="s">
        <v>629</v>
      </c>
      <c r="H213" s="20">
        <v>0</v>
      </c>
      <c r="I213" s="20">
        <v>1969.6</v>
      </c>
      <c r="J213" s="20">
        <v>0</v>
      </c>
      <c r="K213" s="20">
        <v>1969.6</v>
      </c>
      <c r="L213" s="21"/>
    </row>
    <row r="214" spans="1:12" x14ac:dyDescent="0.3">
      <c r="A214" s="22" t="s">
        <v>351</v>
      </c>
      <c r="B214" s="16" t="s">
        <v>351</v>
      </c>
      <c r="C214" s="17"/>
      <c r="D214" s="17"/>
      <c r="E214" s="17"/>
      <c r="F214" s="17"/>
      <c r="G214" s="23" t="s">
        <v>351</v>
      </c>
      <c r="H214" s="24"/>
      <c r="I214" s="24"/>
      <c r="J214" s="24"/>
      <c r="K214" s="24"/>
      <c r="L214" s="25"/>
    </row>
    <row r="215" spans="1:12" x14ac:dyDescent="0.3">
      <c r="A215" s="10" t="s">
        <v>681</v>
      </c>
      <c r="B215" s="16" t="s">
        <v>351</v>
      </c>
      <c r="C215" s="17"/>
      <c r="D215" s="17"/>
      <c r="E215" s="11" t="s">
        <v>682</v>
      </c>
      <c r="F215" s="12"/>
      <c r="G215" s="12"/>
      <c r="H215" s="13">
        <v>0</v>
      </c>
      <c r="I215" s="13">
        <v>80958.080000000002</v>
      </c>
      <c r="J215" s="13">
        <v>33748.19</v>
      </c>
      <c r="K215" s="13">
        <v>47209.89</v>
      </c>
      <c r="L215" s="14"/>
    </row>
    <row r="216" spans="1:12" x14ac:dyDescent="0.3">
      <c r="A216" s="10" t="s">
        <v>683</v>
      </c>
      <c r="B216" s="16" t="s">
        <v>351</v>
      </c>
      <c r="C216" s="17"/>
      <c r="D216" s="17"/>
      <c r="E216" s="17"/>
      <c r="F216" s="11" t="s">
        <v>631</v>
      </c>
      <c r="G216" s="12"/>
      <c r="H216" s="13">
        <v>0</v>
      </c>
      <c r="I216" s="13">
        <v>80958.080000000002</v>
      </c>
      <c r="J216" s="13">
        <v>33748.19</v>
      </c>
      <c r="K216" s="13">
        <v>47209.89</v>
      </c>
      <c r="L216" s="14"/>
    </row>
    <row r="217" spans="1:12" x14ac:dyDescent="0.3">
      <c r="A217" s="18" t="s">
        <v>684</v>
      </c>
      <c r="B217" s="16" t="s">
        <v>351</v>
      </c>
      <c r="C217" s="17"/>
      <c r="D217" s="17"/>
      <c r="E217" s="17"/>
      <c r="F217" s="17"/>
      <c r="G217" s="19" t="s">
        <v>611</v>
      </c>
      <c r="H217" s="20">
        <v>0</v>
      </c>
      <c r="I217" s="20">
        <v>20597.22</v>
      </c>
      <c r="J217" s="20">
        <v>0</v>
      </c>
      <c r="K217" s="20">
        <v>20597.22</v>
      </c>
      <c r="L217" s="21"/>
    </row>
    <row r="218" spans="1:12" x14ac:dyDescent="0.3">
      <c r="A218" s="18" t="s">
        <v>685</v>
      </c>
      <c r="B218" s="16" t="s">
        <v>351</v>
      </c>
      <c r="C218" s="17"/>
      <c r="D218" s="17"/>
      <c r="E218" s="17"/>
      <c r="F218" s="17"/>
      <c r="G218" s="19" t="s">
        <v>613</v>
      </c>
      <c r="H218" s="20">
        <v>0</v>
      </c>
      <c r="I218" s="20">
        <v>33255.75</v>
      </c>
      <c r="J218" s="20">
        <v>31524.29</v>
      </c>
      <c r="K218" s="20">
        <v>1731.46</v>
      </c>
      <c r="L218" s="21"/>
    </row>
    <row r="219" spans="1:12" x14ac:dyDescent="0.3">
      <c r="A219" s="18" t="s">
        <v>686</v>
      </c>
      <c r="B219" s="16" t="s">
        <v>351</v>
      </c>
      <c r="C219" s="17"/>
      <c r="D219" s="17"/>
      <c r="E219" s="17"/>
      <c r="F219" s="17"/>
      <c r="G219" s="19" t="s">
        <v>615</v>
      </c>
      <c r="H219" s="20">
        <v>0</v>
      </c>
      <c r="I219" s="20">
        <v>2328.0100000000002</v>
      </c>
      <c r="J219" s="20">
        <v>0</v>
      </c>
      <c r="K219" s="20">
        <v>2328.0100000000002</v>
      </c>
      <c r="L219" s="21"/>
    </row>
    <row r="220" spans="1:12" x14ac:dyDescent="0.3">
      <c r="A220" s="18" t="s">
        <v>688</v>
      </c>
      <c r="B220" s="16" t="s">
        <v>351</v>
      </c>
      <c r="C220" s="17"/>
      <c r="D220" s="17"/>
      <c r="E220" s="17"/>
      <c r="F220" s="17"/>
      <c r="G220" s="19" t="s">
        <v>617</v>
      </c>
      <c r="H220" s="20">
        <v>0</v>
      </c>
      <c r="I220" s="20">
        <v>5483.31</v>
      </c>
      <c r="J220" s="20">
        <v>0</v>
      </c>
      <c r="K220" s="20">
        <v>5483.31</v>
      </c>
      <c r="L220" s="21"/>
    </row>
    <row r="221" spans="1:12" x14ac:dyDescent="0.3">
      <c r="A221" s="18" t="s">
        <v>689</v>
      </c>
      <c r="B221" s="16" t="s">
        <v>351</v>
      </c>
      <c r="C221" s="17"/>
      <c r="D221" s="17"/>
      <c r="E221" s="17"/>
      <c r="F221" s="17"/>
      <c r="G221" s="19" t="s">
        <v>619</v>
      </c>
      <c r="H221" s="20">
        <v>0</v>
      </c>
      <c r="I221" s="20">
        <v>1647.87</v>
      </c>
      <c r="J221" s="20">
        <v>0</v>
      </c>
      <c r="K221" s="20">
        <v>1647.87</v>
      </c>
      <c r="L221" s="21"/>
    </row>
    <row r="222" spans="1:12" x14ac:dyDescent="0.3">
      <c r="A222" s="18" t="s">
        <v>690</v>
      </c>
      <c r="B222" s="16" t="s">
        <v>351</v>
      </c>
      <c r="C222" s="17"/>
      <c r="D222" s="17"/>
      <c r="E222" s="17"/>
      <c r="F222" s="17"/>
      <c r="G222" s="19" t="s">
        <v>621</v>
      </c>
      <c r="H222" s="20">
        <v>0</v>
      </c>
      <c r="I222" s="20">
        <v>206.01</v>
      </c>
      <c r="J222" s="20">
        <v>0</v>
      </c>
      <c r="K222" s="20">
        <v>206.01</v>
      </c>
      <c r="L222" s="21"/>
    </row>
    <row r="223" spans="1:12" x14ac:dyDescent="0.3">
      <c r="A223" s="18" t="s">
        <v>691</v>
      </c>
      <c r="B223" s="16" t="s">
        <v>351</v>
      </c>
      <c r="C223" s="17"/>
      <c r="D223" s="17"/>
      <c r="E223" s="17"/>
      <c r="F223" s="17"/>
      <c r="G223" s="19" t="s">
        <v>623</v>
      </c>
      <c r="H223" s="20">
        <v>0</v>
      </c>
      <c r="I223" s="20">
        <v>6627.47</v>
      </c>
      <c r="J223" s="20">
        <v>1517.7</v>
      </c>
      <c r="K223" s="20">
        <v>5109.7700000000004</v>
      </c>
      <c r="L223" s="21"/>
    </row>
    <row r="224" spans="1:12" x14ac:dyDescent="0.3">
      <c r="A224" s="18" t="s">
        <v>692</v>
      </c>
      <c r="B224" s="16" t="s">
        <v>351</v>
      </c>
      <c r="C224" s="17"/>
      <c r="D224" s="17"/>
      <c r="E224" s="17"/>
      <c r="F224" s="17"/>
      <c r="G224" s="19" t="s">
        <v>625</v>
      </c>
      <c r="H224" s="20">
        <v>0</v>
      </c>
      <c r="I224" s="20">
        <v>179.34</v>
      </c>
      <c r="J224" s="20">
        <v>0</v>
      </c>
      <c r="K224" s="20">
        <v>179.34</v>
      </c>
      <c r="L224" s="21"/>
    </row>
    <row r="225" spans="1:12" x14ac:dyDescent="0.3">
      <c r="A225" s="18" t="s">
        <v>693</v>
      </c>
      <c r="B225" s="16" t="s">
        <v>351</v>
      </c>
      <c r="C225" s="17"/>
      <c r="D225" s="17"/>
      <c r="E225" s="17"/>
      <c r="F225" s="17"/>
      <c r="G225" s="19" t="s">
        <v>627</v>
      </c>
      <c r="H225" s="20">
        <v>0</v>
      </c>
      <c r="I225" s="20">
        <v>7120.52</v>
      </c>
      <c r="J225" s="20">
        <v>0</v>
      </c>
      <c r="K225" s="20">
        <v>7120.52</v>
      </c>
      <c r="L225" s="21"/>
    </row>
    <row r="226" spans="1:12" x14ac:dyDescent="0.3">
      <c r="A226" s="18" t="s">
        <v>694</v>
      </c>
      <c r="B226" s="16" t="s">
        <v>351</v>
      </c>
      <c r="C226" s="17"/>
      <c r="D226" s="17"/>
      <c r="E226" s="17"/>
      <c r="F226" s="17"/>
      <c r="G226" s="19" t="s">
        <v>656</v>
      </c>
      <c r="H226" s="20">
        <v>0</v>
      </c>
      <c r="I226" s="20">
        <v>3512.58</v>
      </c>
      <c r="J226" s="20">
        <v>706.2</v>
      </c>
      <c r="K226" s="20">
        <v>2806.38</v>
      </c>
      <c r="L226" s="21"/>
    </row>
    <row r="227" spans="1:12" x14ac:dyDescent="0.3">
      <c r="A227" s="22" t="s">
        <v>351</v>
      </c>
      <c r="B227" s="16" t="s">
        <v>351</v>
      </c>
      <c r="C227" s="17"/>
      <c r="D227" s="17"/>
      <c r="E227" s="17"/>
      <c r="F227" s="17"/>
      <c r="G227" s="23" t="s">
        <v>351</v>
      </c>
      <c r="H227" s="24"/>
      <c r="I227" s="24"/>
      <c r="J227" s="24"/>
      <c r="K227" s="24"/>
      <c r="L227" s="25"/>
    </row>
    <row r="228" spans="1:12" x14ac:dyDescent="0.3">
      <c r="A228" s="10" t="s">
        <v>696</v>
      </c>
      <c r="B228" s="16" t="s">
        <v>351</v>
      </c>
      <c r="C228" s="17"/>
      <c r="D228" s="11" t="s">
        <v>697</v>
      </c>
      <c r="E228" s="12"/>
      <c r="F228" s="12"/>
      <c r="G228" s="12"/>
      <c r="H228" s="13">
        <v>0</v>
      </c>
      <c r="I228" s="13">
        <v>558442.13</v>
      </c>
      <c r="J228" s="13">
        <v>0.03</v>
      </c>
      <c r="K228" s="13">
        <v>558442.1</v>
      </c>
      <c r="L228" s="14"/>
    </row>
    <row r="229" spans="1:12" x14ac:dyDescent="0.3">
      <c r="A229" s="10" t="s">
        <v>698</v>
      </c>
      <c r="B229" s="16" t="s">
        <v>351</v>
      </c>
      <c r="C229" s="17"/>
      <c r="D229" s="17"/>
      <c r="E229" s="11" t="s">
        <v>697</v>
      </c>
      <c r="F229" s="12"/>
      <c r="G229" s="12"/>
      <c r="H229" s="13">
        <v>0</v>
      </c>
      <c r="I229" s="13">
        <v>558442.13</v>
      </c>
      <c r="J229" s="13">
        <v>0.03</v>
      </c>
      <c r="K229" s="13">
        <v>558442.1</v>
      </c>
      <c r="L229" s="14"/>
    </row>
    <row r="230" spans="1:12" x14ac:dyDescent="0.3">
      <c r="A230" s="10" t="s">
        <v>699</v>
      </c>
      <c r="B230" s="16" t="s">
        <v>351</v>
      </c>
      <c r="C230" s="17"/>
      <c r="D230" s="17"/>
      <c r="E230" s="17"/>
      <c r="F230" s="11" t="s">
        <v>697</v>
      </c>
      <c r="G230" s="12"/>
      <c r="H230" s="13">
        <v>0</v>
      </c>
      <c r="I230" s="13">
        <v>558442.13</v>
      </c>
      <c r="J230" s="13">
        <v>0.03</v>
      </c>
      <c r="K230" s="13">
        <v>558442.1</v>
      </c>
      <c r="L230" s="14"/>
    </row>
    <row r="231" spans="1:12" x14ac:dyDescent="0.3">
      <c r="A231" s="18" t="s">
        <v>700</v>
      </c>
      <c r="B231" s="16" t="s">
        <v>351</v>
      </c>
      <c r="C231" s="17"/>
      <c r="D231" s="17"/>
      <c r="E231" s="17"/>
      <c r="F231" s="17"/>
      <c r="G231" s="19" t="s">
        <v>701</v>
      </c>
      <c r="H231" s="20">
        <v>0</v>
      </c>
      <c r="I231" s="20">
        <v>19448</v>
      </c>
      <c r="J231" s="20">
        <v>0</v>
      </c>
      <c r="K231" s="20">
        <v>19448</v>
      </c>
      <c r="L231" s="21"/>
    </row>
    <row r="232" spans="1:12" x14ac:dyDescent="0.3">
      <c r="A232" s="18" t="s">
        <v>702</v>
      </c>
      <c r="B232" s="16" t="s">
        <v>351</v>
      </c>
      <c r="C232" s="17"/>
      <c r="D232" s="17"/>
      <c r="E232" s="17"/>
      <c r="F232" s="17"/>
      <c r="G232" s="19" t="s">
        <v>703</v>
      </c>
      <c r="H232" s="20">
        <v>0</v>
      </c>
      <c r="I232" s="20">
        <v>6468</v>
      </c>
      <c r="J232" s="20">
        <v>0</v>
      </c>
      <c r="K232" s="20">
        <v>6468</v>
      </c>
      <c r="L232" s="21"/>
    </row>
    <row r="233" spans="1:12" x14ac:dyDescent="0.3">
      <c r="A233" s="18" t="s">
        <v>704</v>
      </c>
      <c r="B233" s="16" t="s">
        <v>351</v>
      </c>
      <c r="C233" s="17"/>
      <c r="D233" s="17"/>
      <c r="E233" s="17"/>
      <c r="F233" s="17"/>
      <c r="G233" s="19" t="s">
        <v>705</v>
      </c>
      <c r="H233" s="20">
        <v>0</v>
      </c>
      <c r="I233" s="20">
        <v>9795.92</v>
      </c>
      <c r="J233" s="20">
        <v>0</v>
      </c>
      <c r="K233" s="20">
        <v>9795.92</v>
      </c>
      <c r="L233" s="21"/>
    </row>
    <row r="234" spans="1:12" x14ac:dyDescent="0.3">
      <c r="A234" s="18" t="s">
        <v>706</v>
      </c>
      <c r="B234" s="16" t="s">
        <v>351</v>
      </c>
      <c r="C234" s="17"/>
      <c r="D234" s="17"/>
      <c r="E234" s="17"/>
      <c r="F234" s="17"/>
      <c r="G234" s="19" t="s">
        <v>707</v>
      </c>
      <c r="H234" s="20">
        <v>0</v>
      </c>
      <c r="I234" s="20">
        <v>4683.76</v>
      </c>
      <c r="J234" s="20">
        <v>0</v>
      </c>
      <c r="K234" s="20">
        <v>4683.76</v>
      </c>
      <c r="L234" s="21"/>
    </row>
    <row r="235" spans="1:12" x14ac:dyDescent="0.3">
      <c r="A235" s="18" t="s">
        <v>708</v>
      </c>
      <c r="B235" s="16" t="s">
        <v>351</v>
      </c>
      <c r="C235" s="17"/>
      <c r="D235" s="17"/>
      <c r="E235" s="17"/>
      <c r="F235" s="17"/>
      <c r="G235" s="19" t="s">
        <v>709</v>
      </c>
      <c r="H235" s="20">
        <v>0</v>
      </c>
      <c r="I235" s="20">
        <v>193634.82</v>
      </c>
      <c r="J235" s="20">
        <v>0</v>
      </c>
      <c r="K235" s="20">
        <v>193634.82</v>
      </c>
      <c r="L235" s="21"/>
    </row>
    <row r="236" spans="1:12" x14ac:dyDescent="0.3">
      <c r="A236" s="18" t="s">
        <v>710</v>
      </c>
      <c r="B236" s="16" t="s">
        <v>351</v>
      </c>
      <c r="C236" s="17"/>
      <c r="D236" s="17"/>
      <c r="E236" s="17"/>
      <c r="F236" s="17"/>
      <c r="G236" s="19" t="s">
        <v>711</v>
      </c>
      <c r="H236" s="20">
        <v>0</v>
      </c>
      <c r="I236" s="20">
        <v>450</v>
      </c>
      <c r="J236" s="20">
        <v>0</v>
      </c>
      <c r="K236" s="20">
        <v>450</v>
      </c>
      <c r="L236" s="21"/>
    </row>
    <row r="237" spans="1:12" x14ac:dyDescent="0.3">
      <c r="A237" s="18" t="s">
        <v>712</v>
      </c>
      <c r="B237" s="16" t="s">
        <v>351</v>
      </c>
      <c r="C237" s="17"/>
      <c r="D237" s="17"/>
      <c r="E237" s="17"/>
      <c r="F237" s="17"/>
      <c r="G237" s="19" t="s">
        <v>713</v>
      </c>
      <c r="H237" s="20">
        <v>0</v>
      </c>
      <c r="I237" s="20">
        <v>299356.78999999998</v>
      </c>
      <c r="J237" s="20">
        <v>0</v>
      </c>
      <c r="K237" s="20">
        <v>299356.78999999998</v>
      </c>
      <c r="L237" s="21"/>
    </row>
    <row r="238" spans="1:12" x14ac:dyDescent="0.3">
      <c r="A238" s="18" t="s">
        <v>714</v>
      </c>
      <c r="B238" s="16" t="s">
        <v>351</v>
      </c>
      <c r="C238" s="17"/>
      <c r="D238" s="17"/>
      <c r="E238" s="17"/>
      <c r="F238" s="17"/>
      <c r="G238" s="19" t="s">
        <v>715</v>
      </c>
      <c r="H238" s="20">
        <v>0</v>
      </c>
      <c r="I238" s="20">
        <v>5054.96</v>
      </c>
      <c r="J238" s="20">
        <v>0</v>
      </c>
      <c r="K238" s="20">
        <v>5054.96</v>
      </c>
      <c r="L238" s="21"/>
    </row>
    <row r="239" spans="1:12" x14ac:dyDescent="0.3">
      <c r="A239" s="18" t="s">
        <v>716</v>
      </c>
      <c r="B239" s="16" t="s">
        <v>351</v>
      </c>
      <c r="C239" s="17"/>
      <c r="D239" s="17"/>
      <c r="E239" s="17"/>
      <c r="F239" s="17"/>
      <c r="G239" s="19" t="s">
        <v>717</v>
      </c>
      <c r="H239" s="20">
        <v>0</v>
      </c>
      <c r="I239" s="20">
        <v>19549.88</v>
      </c>
      <c r="J239" s="20">
        <v>0.03</v>
      </c>
      <c r="K239" s="20">
        <v>19549.849999999999</v>
      </c>
      <c r="L239" s="21"/>
    </row>
    <row r="240" spans="1:12" x14ac:dyDescent="0.3">
      <c r="A240" s="22" t="s">
        <v>351</v>
      </c>
      <c r="B240" s="16" t="s">
        <v>351</v>
      </c>
      <c r="C240" s="17"/>
      <c r="D240" s="17"/>
      <c r="E240" s="17"/>
      <c r="F240" s="17"/>
      <c r="G240" s="23" t="s">
        <v>351</v>
      </c>
      <c r="H240" s="24"/>
      <c r="I240" s="24"/>
      <c r="J240" s="24"/>
      <c r="K240" s="24"/>
      <c r="L240" s="25"/>
    </row>
    <row r="241" spans="1:12" x14ac:dyDescent="0.3">
      <c r="A241" s="10" t="s">
        <v>718</v>
      </c>
      <c r="B241" s="15" t="s">
        <v>351</v>
      </c>
      <c r="C241" s="11" t="s">
        <v>719</v>
      </c>
      <c r="D241" s="12"/>
      <c r="E241" s="12"/>
      <c r="F241" s="12"/>
      <c r="G241" s="12"/>
      <c r="H241" s="13">
        <v>0</v>
      </c>
      <c r="I241" s="13">
        <v>309151.73</v>
      </c>
      <c r="J241" s="13">
        <v>145.05000000000001</v>
      </c>
      <c r="K241" s="13">
        <v>309006.68</v>
      </c>
      <c r="L241" s="14"/>
    </row>
    <row r="242" spans="1:12" x14ac:dyDescent="0.3">
      <c r="A242" s="10" t="s">
        <v>720</v>
      </c>
      <c r="B242" s="16" t="s">
        <v>351</v>
      </c>
      <c r="C242" s="17"/>
      <c r="D242" s="11" t="s">
        <v>719</v>
      </c>
      <c r="E242" s="12"/>
      <c r="F242" s="12"/>
      <c r="G242" s="12"/>
      <c r="H242" s="13">
        <v>0</v>
      </c>
      <c r="I242" s="13">
        <v>309151.73</v>
      </c>
      <c r="J242" s="13">
        <v>145.05000000000001</v>
      </c>
      <c r="K242" s="13">
        <v>309006.68</v>
      </c>
      <c r="L242" s="14"/>
    </row>
    <row r="243" spans="1:12" x14ac:dyDescent="0.3">
      <c r="A243" s="10" t="s">
        <v>721</v>
      </c>
      <c r="B243" s="16" t="s">
        <v>351</v>
      </c>
      <c r="C243" s="17"/>
      <c r="D243" s="17"/>
      <c r="E243" s="11" t="s">
        <v>719</v>
      </c>
      <c r="F243" s="12"/>
      <c r="G243" s="12"/>
      <c r="H243" s="13">
        <v>0</v>
      </c>
      <c r="I243" s="13">
        <v>309151.73</v>
      </c>
      <c r="J243" s="13">
        <v>145.05000000000001</v>
      </c>
      <c r="K243" s="13">
        <v>309006.68</v>
      </c>
      <c r="L243" s="14"/>
    </row>
    <row r="244" spans="1:12" x14ac:dyDescent="0.3">
      <c r="A244" s="10" t="s">
        <v>722</v>
      </c>
      <c r="B244" s="16" t="s">
        <v>351</v>
      </c>
      <c r="C244" s="17"/>
      <c r="D244" s="17"/>
      <c r="E244" s="17"/>
      <c r="F244" s="11" t="s">
        <v>723</v>
      </c>
      <c r="G244" s="12"/>
      <c r="H244" s="13">
        <v>0</v>
      </c>
      <c r="I244" s="13">
        <v>32155.91</v>
      </c>
      <c r="J244" s="13">
        <v>0.05</v>
      </c>
      <c r="K244" s="13">
        <v>32155.86</v>
      </c>
      <c r="L244" s="14"/>
    </row>
    <row r="245" spans="1:12" x14ac:dyDescent="0.3">
      <c r="A245" s="18" t="s">
        <v>724</v>
      </c>
      <c r="B245" s="16" t="s">
        <v>351</v>
      </c>
      <c r="C245" s="17"/>
      <c r="D245" s="17"/>
      <c r="E245" s="17"/>
      <c r="F245" s="17"/>
      <c r="G245" s="19" t="s">
        <v>725</v>
      </c>
      <c r="H245" s="20">
        <v>0</v>
      </c>
      <c r="I245" s="20">
        <v>32155.91</v>
      </c>
      <c r="J245" s="20">
        <v>0.05</v>
      </c>
      <c r="K245" s="20">
        <v>32155.86</v>
      </c>
      <c r="L245" s="21"/>
    </row>
    <row r="246" spans="1:12" x14ac:dyDescent="0.3">
      <c r="A246" s="22" t="s">
        <v>351</v>
      </c>
      <c r="B246" s="16" t="s">
        <v>351</v>
      </c>
      <c r="C246" s="17"/>
      <c r="D246" s="17"/>
      <c r="E246" s="17"/>
      <c r="F246" s="17"/>
      <c r="G246" s="23" t="s">
        <v>351</v>
      </c>
      <c r="H246" s="24"/>
      <c r="I246" s="24"/>
      <c r="J246" s="24"/>
      <c r="K246" s="24"/>
      <c r="L246" s="25"/>
    </row>
    <row r="247" spans="1:12" x14ac:dyDescent="0.3">
      <c r="A247" s="10" t="s">
        <v>726</v>
      </c>
      <c r="B247" s="16" t="s">
        <v>351</v>
      </c>
      <c r="C247" s="17"/>
      <c r="D247" s="17"/>
      <c r="E247" s="17"/>
      <c r="F247" s="11" t="s">
        <v>727</v>
      </c>
      <c r="G247" s="12"/>
      <c r="H247" s="13">
        <v>0</v>
      </c>
      <c r="I247" s="13">
        <v>112581.4</v>
      </c>
      <c r="J247" s="13">
        <v>0</v>
      </c>
      <c r="K247" s="13">
        <v>112581.4</v>
      </c>
      <c r="L247" s="14"/>
    </row>
    <row r="248" spans="1:12" x14ac:dyDescent="0.3">
      <c r="A248" s="18" t="s">
        <v>728</v>
      </c>
      <c r="B248" s="16" t="s">
        <v>351</v>
      </c>
      <c r="C248" s="17"/>
      <c r="D248" s="17"/>
      <c r="E248" s="17"/>
      <c r="F248" s="17"/>
      <c r="G248" s="19" t="s">
        <v>729</v>
      </c>
      <c r="H248" s="20">
        <v>0</v>
      </c>
      <c r="I248" s="20">
        <v>48270.76</v>
      </c>
      <c r="J248" s="20">
        <v>0</v>
      </c>
      <c r="K248" s="20">
        <v>48270.76</v>
      </c>
      <c r="L248" s="21"/>
    </row>
    <row r="249" spans="1:12" x14ac:dyDescent="0.3">
      <c r="A249" s="18" t="s">
        <v>730</v>
      </c>
      <c r="B249" s="16" t="s">
        <v>351</v>
      </c>
      <c r="C249" s="17"/>
      <c r="D249" s="17"/>
      <c r="E249" s="17"/>
      <c r="F249" s="17"/>
      <c r="G249" s="19" t="s">
        <v>731</v>
      </c>
      <c r="H249" s="20">
        <v>0</v>
      </c>
      <c r="I249" s="20">
        <v>36426.74</v>
      </c>
      <c r="J249" s="20">
        <v>0</v>
      </c>
      <c r="K249" s="20">
        <v>36426.74</v>
      </c>
      <c r="L249" s="21"/>
    </row>
    <row r="250" spans="1:12" x14ac:dyDescent="0.3">
      <c r="A250" s="18" t="s">
        <v>732</v>
      </c>
      <c r="B250" s="16" t="s">
        <v>351</v>
      </c>
      <c r="C250" s="17"/>
      <c r="D250" s="17"/>
      <c r="E250" s="17"/>
      <c r="F250" s="17"/>
      <c r="G250" s="19" t="s">
        <v>733</v>
      </c>
      <c r="H250" s="20">
        <v>0</v>
      </c>
      <c r="I250" s="20">
        <v>20764.57</v>
      </c>
      <c r="J250" s="20">
        <v>0</v>
      </c>
      <c r="K250" s="20">
        <v>20764.57</v>
      </c>
      <c r="L250" s="21"/>
    </row>
    <row r="251" spans="1:12" x14ac:dyDescent="0.3">
      <c r="A251" s="18" t="s">
        <v>734</v>
      </c>
      <c r="B251" s="16" t="s">
        <v>351</v>
      </c>
      <c r="C251" s="17"/>
      <c r="D251" s="17"/>
      <c r="E251" s="17"/>
      <c r="F251" s="17"/>
      <c r="G251" s="19" t="s">
        <v>735</v>
      </c>
      <c r="H251" s="20">
        <v>0</v>
      </c>
      <c r="I251" s="20">
        <v>7119.33</v>
      </c>
      <c r="J251" s="20">
        <v>0</v>
      </c>
      <c r="K251" s="20">
        <v>7119.33</v>
      </c>
      <c r="L251" s="21"/>
    </row>
    <row r="252" spans="1:12" x14ac:dyDescent="0.3">
      <c r="A252" s="22" t="s">
        <v>351</v>
      </c>
      <c r="B252" s="16" t="s">
        <v>351</v>
      </c>
      <c r="C252" s="17"/>
      <c r="D252" s="17"/>
      <c r="E252" s="17"/>
      <c r="F252" s="17"/>
      <c r="G252" s="23" t="s">
        <v>351</v>
      </c>
      <c r="H252" s="24"/>
      <c r="I252" s="24"/>
      <c r="J252" s="24"/>
      <c r="K252" s="24"/>
      <c r="L252" s="25"/>
    </row>
    <row r="253" spans="1:12" x14ac:dyDescent="0.3">
      <c r="A253" s="10" t="s">
        <v>742</v>
      </c>
      <c r="B253" s="16" t="s">
        <v>351</v>
      </c>
      <c r="C253" s="17"/>
      <c r="D253" s="17"/>
      <c r="E253" s="17"/>
      <c r="F253" s="11" t="s">
        <v>743</v>
      </c>
      <c r="G253" s="12"/>
      <c r="H253" s="13">
        <v>0</v>
      </c>
      <c r="I253" s="13">
        <v>357.63</v>
      </c>
      <c r="J253" s="13">
        <v>0</v>
      </c>
      <c r="K253" s="13">
        <v>357.63</v>
      </c>
      <c r="L253" s="14"/>
    </row>
    <row r="254" spans="1:12" x14ac:dyDescent="0.3">
      <c r="A254" s="18" t="s">
        <v>748</v>
      </c>
      <c r="B254" s="16" t="s">
        <v>351</v>
      </c>
      <c r="C254" s="17"/>
      <c r="D254" s="17"/>
      <c r="E254" s="17"/>
      <c r="F254" s="17"/>
      <c r="G254" s="19" t="s">
        <v>749</v>
      </c>
      <c r="H254" s="20">
        <v>0</v>
      </c>
      <c r="I254" s="20">
        <v>357.63</v>
      </c>
      <c r="J254" s="20">
        <v>0</v>
      </c>
      <c r="K254" s="20">
        <v>357.63</v>
      </c>
      <c r="L254" s="21"/>
    </row>
    <row r="255" spans="1:12" x14ac:dyDescent="0.3">
      <c r="A255" s="22" t="s">
        <v>351</v>
      </c>
      <c r="B255" s="16" t="s">
        <v>351</v>
      </c>
      <c r="C255" s="17"/>
      <c r="D255" s="17"/>
      <c r="E255" s="17"/>
      <c r="F255" s="17"/>
      <c r="G255" s="23" t="s">
        <v>351</v>
      </c>
      <c r="H255" s="24"/>
      <c r="I255" s="24"/>
      <c r="J255" s="24"/>
      <c r="K255" s="24"/>
      <c r="L255" s="25"/>
    </row>
    <row r="256" spans="1:12" x14ac:dyDescent="0.3">
      <c r="A256" s="10" t="s">
        <v>752</v>
      </c>
      <c r="B256" s="16" t="s">
        <v>351</v>
      </c>
      <c r="C256" s="17"/>
      <c r="D256" s="17"/>
      <c r="E256" s="17"/>
      <c r="F256" s="11" t="s">
        <v>753</v>
      </c>
      <c r="G256" s="12"/>
      <c r="H256" s="13">
        <v>0</v>
      </c>
      <c r="I256" s="13">
        <v>41022.050000000003</v>
      </c>
      <c r="J256" s="13">
        <v>0</v>
      </c>
      <c r="K256" s="13">
        <v>41022.050000000003</v>
      </c>
      <c r="L256" s="14"/>
    </row>
    <row r="257" spans="1:12" x14ac:dyDescent="0.3">
      <c r="A257" s="18" t="s">
        <v>754</v>
      </c>
      <c r="B257" s="16" t="s">
        <v>351</v>
      </c>
      <c r="C257" s="17"/>
      <c r="D257" s="17"/>
      <c r="E257" s="17"/>
      <c r="F257" s="17"/>
      <c r="G257" s="19" t="s">
        <v>755</v>
      </c>
      <c r="H257" s="20">
        <v>0</v>
      </c>
      <c r="I257" s="20">
        <v>24576.41</v>
      </c>
      <c r="J257" s="20">
        <v>0</v>
      </c>
      <c r="K257" s="20">
        <v>24576.41</v>
      </c>
      <c r="L257" s="21"/>
    </row>
    <row r="258" spans="1:12" x14ac:dyDescent="0.3">
      <c r="A258" s="18" t="s">
        <v>756</v>
      </c>
      <c r="B258" s="16" t="s">
        <v>351</v>
      </c>
      <c r="C258" s="17"/>
      <c r="D258" s="17"/>
      <c r="E258" s="17"/>
      <c r="F258" s="17"/>
      <c r="G258" s="19" t="s">
        <v>757</v>
      </c>
      <c r="H258" s="20">
        <v>0</v>
      </c>
      <c r="I258" s="20">
        <v>8317.48</v>
      </c>
      <c r="J258" s="20">
        <v>0</v>
      </c>
      <c r="K258" s="20">
        <v>8317.48</v>
      </c>
      <c r="L258" s="21"/>
    </row>
    <row r="259" spans="1:12" x14ac:dyDescent="0.3">
      <c r="A259" s="18" t="s">
        <v>758</v>
      </c>
      <c r="B259" s="16" t="s">
        <v>351</v>
      </c>
      <c r="C259" s="17"/>
      <c r="D259" s="17"/>
      <c r="E259" s="17"/>
      <c r="F259" s="17"/>
      <c r="G259" s="19" t="s">
        <v>759</v>
      </c>
      <c r="H259" s="20">
        <v>0</v>
      </c>
      <c r="I259" s="20">
        <v>84.66</v>
      </c>
      <c r="J259" s="20">
        <v>0</v>
      </c>
      <c r="K259" s="20">
        <v>84.66</v>
      </c>
      <c r="L259" s="21"/>
    </row>
    <row r="260" spans="1:12" x14ac:dyDescent="0.3">
      <c r="A260" s="18" t="s">
        <v>760</v>
      </c>
      <c r="B260" s="16" t="s">
        <v>351</v>
      </c>
      <c r="C260" s="17"/>
      <c r="D260" s="17"/>
      <c r="E260" s="17"/>
      <c r="F260" s="17"/>
      <c r="G260" s="19" t="s">
        <v>761</v>
      </c>
      <c r="H260" s="20">
        <v>0</v>
      </c>
      <c r="I260" s="20">
        <v>8043.5</v>
      </c>
      <c r="J260" s="20">
        <v>0</v>
      </c>
      <c r="K260" s="20">
        <v>8043.5</v>
      </c>
      <c r="L260" s="21"/>
    </row>
    <row r="261" spans="1:12" x14ac:dyDescent="0.3">
      <c r="A261" s="22" t="s">
        <v>351</v>
      </c>
      <c r="B261" s="16" t="s">
        <v>351</v>
      </c>
      <c r="C261" s="17"/>
      <c r="D261" s="17"/>
      <c r="E261" s="17"/>
      <c r="F261" s="17"/>
      <c r="G261" s="23" t="s">
        <v>351</v>
      </c>
      <c r="H261" s="24"/>
      <c r="I261" s="24"/>
      <c r="J261" s="24"/>
      <c r="K261" s="24"/>
      <c r="L261" s="25"/>
    </row>
    <row r="262" spans="1:12" x14ac:dyDescent="0.3">
      <c r="A262" s="10" t="s">
        <v>763</v>
      </c>
      <c r="B262" s="16" t="s">
        <v>351</v>
      </c>
      <c r="C262" s="17"/>
      <c r="D262" s="17"/>
      <c r="E262" s="17"/>
      <c r="F262" s="11" t="s">
        <v>764</v>
      </c>
      <c r="G262" s="12"/>
      <c r="H262" s="13">
        <v>0</v>
      </c>
      <c r="I262" s="13">
        <v>101668.57</v>
      </c>
      <c r="J262" s="13">
        <v>0</v>
      </c>
      <c r="K262" s="13">
        <v>101668.57</v>
      </c>
      <c r="L262" s="14"/>
    </row>
    <row r="263" spans="1:12" x14ac:dyDescent="0.3">
      <c r="A263" s="18" t="s">
        <v>765</v>
      </c>
      <c r="B263" s="16" t="s">
        <v>351</v>
      </c>
      <c r="C263" s="17"/>
      <c r="D263" s="17"/>
      <c r="E263" s="17"/>
      <c r="F263" s="17"/>
      <c r="G263" s="19" t="s">
        <v>554</v>
      </c>
      <c r="H263" s="20">
        <v>0</v>
      </c>
      <c r="I263" s="20">
        <v>14698.57</v>
      </c>
      <c r="J263" s="20">
        <v>0</v>
      </c>
      <c r="K263" s="20">
        <v>14698.57</v>
      </c>
      <c r="L263" s="21"/>
    </row>
    <row r="264" spans="1:12" x14ac:dyDescent="0.3">
      <c r="A264" s="18" t="s">
        <v>768</v>
      </c>
      <c r="B264" s="16" t="s">
        <v>351</v>
      </c>
      <c r="C264" s="17"/>
      <c r="D264" s="17"/>
      <c r="E264" s="17"/>
      <c r="F264" s="17"/>
      <c r="G264" s="19" t="s">
        <v>769</v>
      </c>
      <c r="H264" s="20">
        <v>0</v>
      </c>
      <c r="I264" s="20">
        <v>1797.83</v>
      </c>
      <c r="J264" s="20">
        <v>0</v>
      </c>
      <c r="K264" s="20">
        <v>1797.83</v>
      </c>
      <c r="L264" s="21"/>
    </row>
    <row r="265" spans="1:12" x14ac:dyDescent="0.3">
      <c r="A265" s="18" t="s">
        <v>770</v>
      </c>
      <c r="B265" s="16" t="s">
        <v>351</v>
      </c>
      <c r="C265" s="17"/>
      <c r="D265" s="17"/>
      <c r="E265" s="17"/>
      <c r="F265" s="17"/>
      <c r="G265" s="19" t="s">
        <v>771</v>
      </c>
      <c r="H265" s="20">
        <v>0</v>
      </c>
      <c r="I265" s="20">
        <v>85160.17</v>
      </c>
      <c r="J265" s="20">
        <v>0</v>
      </c>
      <c r="K265" s="20">
        <v>85160.17</v>
      </c>
      <c r="L265" s="21"/>
    </row>
    <row r="266" spans="1:12" x14ac:dyDescent="0.3">
      <c r="A266" s="18" t="s">
        <v>772</v>
      </c>
      <c r="B266" s="16" t="s">
        <v>351</v>
      </c>
      <c r="C266" s="17"/>
      <c r="D266" s="17"/>
      <c r="E266" s="17"/>
      <c r="F266" s="17"/>
      <c r="G266" s="19" t="s">
        <v>773</v>
      </c>
      <c r="H266" s="20">
        <v>0</v>
      </c>
      <c r="I266" s="20">
        <v>12</v>
      </c>
      <c r="J266" s="20">
        <v>0</v>
      </c>
      <c r="K266" s="20">
        <v>12</v>
      </c>
      <c r="L266" s="21"/>
    </row>
    <row r="267" spans="1:12" x14ac:dyDescent="0.3">
      <c r="A267" s="22" t="s">
        <v>351</v>
      </c>
      <c r="B267" s="16" t="s">
        <v>351</v>
      </c>
      <c r="C267" s="17"/>
      <c r="D267" s="17"/>
      <c r="E267" s="17"/>
      <c r="F267" s="17"/>
      <c r="G267" s="23" t="s">
        <v>351</v>
      </c>
      <c r="H267" s="24"/>
      <c r="I267" s="24"/>
      <c r="J267" s="24"/>
      <c r="K267" s="24"/>
      <c r="L267" s="25"/>
    </row>
    <row r="268" spans="1:12" x14ac:dyDescent="0.3">
      <c r="A268" s="10" t="s">
        <v>774</v>
      </c>
      <c r="B268" s="16" t="s">
        <v>351</v>
      </c>
      <c r="C268" s="17"/>
      <c r="D268" s="17"/>
      <c r="E268" s="17"/>
      <c r="F268" s="11" t="s">
        <v>775</v>
      </c>
      <c r="G268" s="12"/>
      <c r="H268" s="13">
        <v>0</v>
      </c>
      <c r="I268" s="13">
        <v>18890.169999999998</v>
      </c>
      <c r="J268" s="13">
        <v>145</v>
      </c>
      <c r="K268" s="13">
        <v>18745.169999999998</v>
      </c>
      <c r="L268" s="14"/>
    </row>
    <row r="269" spans="1:12" x14ac:dyDescent="0.3">
      <c r="A269" s="18" t="s">
        <v>782</v>
      </c>
      <c r="B269" s="16" t="s">
        <v>351</v>
      </c>
      <c r="C269" s="17"/>
      <c r="D269" s="17"/>
      <c r="E269" s="17"/>
      <c r="F269" s="17"/>
      <c r="G269" s="19" t="s">
        <v>783</v>
      </c>
      <c r="H269" s="20">
        <v>0</v>
      </c>
      <c r="I269" s="20">
        <v>155</v>
      </c>
      <c r="J269" s="20">
        <v>0</v>
      </c>
      <c r="K269" s="20">
        <v>155</v>
      </c>
      <c r="L269" s="21"/>
    </row>
    <row r="270" spans="1:12" x14ac:dyDescent="0.3">
      <c r="A270" s="18" t="s">
        <v>784</v>
      </c>
      <c r="B270" s="16" t="s">
        <v>351</v>
      </c>
      <c r="C270" s="17"/>
      <c r="D270" s="17"/>
      <c r="E270" s="17"/>
      <c r="F270" s="17"/>
      <c r="G270" s="19" t="s">
        <v>785</v>
      </c>
      <c r="H270" s="20">
        <v>0</v>
      </c>
      <c r="I270" s="20">
        <v>92.04</v>
      </c>
      <c r="J270" s="20">
        <v>0</v>
      </c>
      <c r="K270" s="20">
        <v>92.04</v>
      </c>
      <c r="L270" s="21"/>
    </row>
    <row r="271" spans="1:12" x14ac:dyDescent="0.3">
      <c r="A271" s="18" t="s">
        <v>794</v>
      </c>
      <c r="B271" s="16" t="s">
        <v>351</v>
      </c>
      <c r="C271" s="17"/>
      <c r="D271" s="17"/>
      <c r="E271" s="17"/>
      <c r="F271" s="17"/>
      <c r="G271" s="19" t="s">
        <v>795</v>
      </c>
      <c r="H271" s="20">
        <v>0</v>
      </c>
      <c r="I271" s="20">
        <v>2210.2199999999998</v>
      </c>
      <c r="J271" s="20">
        <v>0</v>
      </c>
      <c r="K271" s="20">
        <v>2210.2199999999998</v>
      </c>
      <c r="L271" s="21"/>
    </row>
    <row r="272" spans="1:12" x14ac:dyDescent="0.3">
      <c r="A272" s="18" t="s">
        <v>796</v>
      </c>
      <c r="B272" s="16" t="s">
        <v>351</v>
      </c>
      <c r="C272" s="17"/>
      <c r="D272" s="17"/>
      <c r="E272" s="17"/>
      <c r="F272" s="17"/>
      <c r="G272" s="19" t="s">
        <v>797</v>
      </c>
      <c r="H272" s="20">
        <v>0</v>
      </c>
      <c r="I272" s="20">
        <v>12658.36</v>
      </c>
      <c r="J272" s="20">
        <v>0</v>
      </c>
      <c r="K272" s="20">
        <v>12658.36</v>
      </c>
      <c r="L272" s="21"/>
    </row>
    <row r="273" spans="1:12" x14ac:dyDescent="0.3">
      <c r="A273" s="18" t="s">
        <v>798</v>
      </c>
      <c r="B273" s="16" t="s">
        <v>351</v>
      </c>
      <c r="C273" s="17"/>
      <c r="D273" s="17"/>
      <c r="E273" s="17"/>
      <c r="F273" s="17"/>
      <c r="G273" s="19" t="s">
        <v>799</v>
      </c>
      <c r="H273" s="20">
        <v>0</v>
      </c>
      <c r="I273" s="20">
        <v>244.69</v>
      </c>
      <c r="J273" s="20">
        <v>0</v>
      </c>
      <c r="K273" s="20">
        <v>244.69</v>
      </c>
      <c r="L273" s="21"/>
    </row>
    <row r="274" spans="1:12" x14ac:dyDescent="0.3">
      <c r="A274" s="18" t="s">
        <v>800</v>
      </c>
      <c r="B274" s="16" t="s">
        <v>351</v>
      </c>
      <c r="C274" s="17"/>
      <c r="D274" s="17"/>
      <c r="E274" s="17"/>
      <c r="F274" s="17"/>
      <c r="G274" s="19" t="s">
        <v>801</v>
      </c>
      <c r="H274" s="20">
        <v>0</v>
      </c>
      <c r="I274" s="20">
        <v>1974.42</v>
      </c>
      <c r="J274" s="20">
        <v>145</v>
      </c>
      <c r="K274" s="20">
        <v>1829.42</v>
      </c>
      <c r="L274" s="21"/>
    </row>
    <row r="275" spans="1:12" x14ac:dyDescent="0.3">
      <c r="A275" s="18" t="s">
        <v>802</v>
      </c>
      <c r="B275" s="16" t="s">
        <v>351</v>
      </c>
      <c r="C275" s="17"/>
      <c r="D275" s="17"/>
      <c r="E275" s="17"/>
      <c r="F275" s="17"/>
      <c r="G275" s="19" t="s">
        <v>803</v>
      </c>
      <c r="H275" s="20">
        <v>0</v>
      </c>
      <c r="I275" s="20">
        <v>1555.44</v>
      </c>
      <c r="J275" s="20">
        <v>0</v>
      </c>
      <c r="K275" s="20">
        <v>1555.44</v>
      </c>
      <c r="L275" s="21"/>
    </row>
    <row r="276" spans="1:12" x14ac:dyDescent="0.3">
      <c r="A276" s="22" t="s">
        <v>351</v>
      </c>
      <c r="B276" s="16" t="s">
        <v>351</v>
      </c>
      <c r="C276" s="17"/>
      <c r="D276" s="17"/>
      <c r="E276" s="17"/>
      <c r="F276" s="17"/>
      <c r="G276" s="23" t="s">
        <v>351</v>
      </c>
      <c r="H276" s="24"/>
      <c r="I276" s="24"/>
      <c r="J276" s="24"/>
      <c r="K276" s="24"/>
      <c r="L276" s="25"/>
    </row>
    <row r="277" spans="1:12" x14ac:dyDescent="0.3">
      <c r="A277" s="10" t="s">
        <v>804</v>
      </c>
      <c r="B277" s="16" t="s">
        <v>351</v>
      </c>
      <c r="C277" s="17"/>
      <c r="D277" s="17"/>
      <c r="E277" s="17"/>
      <c r="F277" s="11" t="s">
        <v>805</v>
      </c>
      <c r="G277" s="12"/>
      <c r="H277" s="13">
        <v>0</v>
      </c>
      <c r="I277" s="13">
        <v>2476</v>
      </c>
      <c r="J277" s="13">
        <v>0</v>
      </c>
      <c r="K277" s="13">
        <v>2476</v>
      </c>
      <c r="L277" s="14"/>
    </row>
    <row r="278" spans="1:12" x14ac:dyDescent="0.3">
      <c r="A278" s="18" t="s">
        <v>806</v>
      </c>
      <c r="B278" s="16" t="s">
        <v>351</v>
      </c>
      <c r="C278" s="17"/>
      <c r="D278" s="17"/>
      <c r="E278" s="17"/>
      <c r="F278" s="17"/>
      <c r="G278" s="19" t="s">
        <v>807</v>
      </c>
      <c r="H278" s="20">
        <v>0</v>
      </c>
      <c r="I278" s="20">
        <v>2476</v>
      </c>
      <c r="J278" s="20">
        <v>0</v>
      </c>
      <c r="K278" s="20">
        <v>2476</v>
      </c>
      <c r="L278" s="21"/>
    </row>
    <row r="279" spans="1:12" x14ac:dyDescent="0.3">
      <c r="A279" s="22" t="s">
        <v>351</v>
      </c>
      <c r="B279" s="16" t="s">
        <v>351</v>
      </c>
      <c r="C279" s="17"/>
      <c r="D279" s="17"/>
      <c r="E279" s="17"/>
      <c r="F279" s="17"/>
      <c r="G279" s="23" t="s">
        <v>351</v>
      </c>
      <c r="H279" s="24"/>
      <c r="I279" s="24"/>
      <c r="J279" s="24"/>
      <c r="K279" s="24"/>
      <c r="L279" s="25"/>
    </row>
    <row r="280" spans="1:12" x14ac:dyDescent="0.3">
      <c r="A280" s="10" t="s">
        <v>814</v>
      </c>
      <c r="B280" s="15" t="s">
        <v>351</v>
      </c>
      <c r="C280" s="11" t="s">
        <v>815</v>
      </c>
      <c r="D280" s="12"/>
      <c r="E280" s="12"/>
      <c r="F280" s="12"/>
      <c r="G280" s="12"/>
      <c r="H280" s="13">
        <v>0</v>
      </c>
      <c r="I280" s="13">
        <v>548434.77</v>
      </c>
      <c r="J280" s="13">
        <v>0</v>
      </c>
      <c r="K280" s="13">
        <v>548434.77</v>
      </c>
      <c r="L280" s="14"/>
    </row>
    <row r="281" spans="1:12" x14ac:dyDescent="0.3">
      <c r="A281" s="10" t="s">
        <v>816</v>
      </c>
      <c r="B281" s="16" t="s">
        <v>351</v>
      </c>
      <c r="C281" s="17"/>
      <c r="D281" s="11" t="s">
        <v>815</v>
      </c>
      <c r="E281" s="12"/>
      <c r="F281" s="12"/>
      <c r="G281" s="12"/>
      <c r="H281" s="13">
        <v>0</v>
      </c>
      <c r="I281" s="13">
        <v>548434.77</v>
      </c>
      <c r="J281" s="13">
        <v>0</v>
      </c>
      <c r="K281" s="13">
        <v>548434.77</v>
      </c>
      <c r="L281" s="14"/>
    </row>
    <row r="282" spans="1:12" x14ac:dyDescent="0.3">
      <c r="A282" s="10" t="s">
        <v>817</v>
      </c>
      <c r="B282" s="16" t="s">
        <v>351</v>
      </c>
      <c r="C282" s="17"/>
      <c r="D282" s="17"/>
      <c r="E282" s="11" t="s">
        <v>815</v>
      </c>
      <c r="F282" s="12"/>
      <c r="G282" s="12"/>
      <c r="H282" s="13">
        <v>0</v>
      </c>
      <c r="I282" s="13">
        <v>548434.77</v>
      </c>
      <c r="J282" s="13">
        <v>0</v>
      </c>
      <c r="K282" s="13">
        <v>548434.77</v>
      </c>
      <c r="L282" s="14"/>
    </row>
    <row r="283" spans="1:12" x14ac:dyDescent="0.3">
      <c r="A283" s="10" t="s">
        <v>818</v>
      </c>
      <c r="B283" s="16" t="s">
        <v>351</v>
      </c>
      <c r="C283" s="17"/>
      <c r="D283" s="17"/>
      <c r="E283" s="17"/>
      <c r="F283" s="11" t="s">
        <v>819</v>
      </c>
      <c r="G283" s="12"/>
      <c r="H283" s="13">
        <v>0</v>
      </c>
      <c r="I283" s="13">
        <v>306770.05</v>
      </c>
      <c r="J283" s="13">
        <v>0</v>
      </c>
      <c r="K283" s="13">
        <v>306770.05</v>
      </c>
      <c r="L283" s="14"/>
    </row>
    <row r="284" spans="1:12" x14ac:dyDescent="0.3">
      <c r="A284" s="18" t="s">
        <v>826</v>
      </c>
      <c r="B284" s="16" t="s">
        <v>351</v>
      </c>
      <c r="C284" s="17"/>
      <c r="D284" s="17"/>
      <c r="E284" s="17"/>
      <c r="F284" s="17"/>
      <c r="G284" s="19" t="s">
        <v>827</v>
      </c>
      <c r="H284" s="20">
        <v>0</v>
      </c>
      <c r="I284" s="20">
        <v>7276</v>
      </c>
      <c r="J284" s="20">
        <v>0</v>
      </c>
      <c r="K284" s="20">
        <v>7276</v>
      </c>
      <c r="L284" s="21"/>
    </row>
    <row r="285" spans="1:12" x14ac:dyDescent="0.3">
      <c r="A285" s="18" t="s">
        <v>828</v>
      </c>
      <c r="B285" s="16" t="s">
        <v>351</v>
      </c>
      <c r="C285" s="17"/>
      <c r="D285" s="17"/>
      <c r="E285" s="17"/>
      <c r="F285" s="17"/>
      <c r="G285" s="19" t="s">
        <v>829</v>
      </c>
      <c r="H285" s="20">
        <v>0</v>
      </c>
      <c r="I285" s="20">
        <v>84</v>
      </c>
      <c r="J285" s="20">
        <v>0</v>
      </c>
      <c r="K285" s="20">
        <v>84</v>
      </c>
      <c r="L285" s="21"/>
    </row>
    <row r="286" spans="1:12" x14ac:dyDescent="0.3">
      <c r="A286" s="18" t="s">
        <v>830</v>
      </c>
      <c r="B286" s="16" t="s">
        <v>351</v>
      </c>
      <c r="C286" s="17"/>
      <c r="D286" s="17"/>
      <c r="E286" s="17"/>
      <c r="F286" s="17"/>
      <c r="G286" s="19" t="s">
        <v>831</v>
      </c>
      <c r="H286" s="20">
        <v>0</v>
      </c>
      <c r="I286" s="20">
        <v>5937.01</v>
      </c>
      <c r="J286" s="20">
        <v>0</v>
      </c>
      <c r="K286" s="20">
        <v>5937.01</v>
      </c>
      <c r="L286" s="21"/>
    </row>
    <row r="287" spans="1:12" x14ac:dyDescent="0.3">
      <c r="A287" s="18" t="s">
        <v>832</v>
      </c>
      <c r="B287" s="16" t="s">
        <v>351</v>
      </c>
      <c r="C287" s="17"/>
      <c r="D287" s="17"/>
      <c r="E287" s="17"/>
      <c r="F287" s="17"/>
      <c r="G287" s="19" t="s">
        <v>833</v>
      </c>
      <c r="H287" s="20">
        <v>0</v>
      </c>
      <c r="I287" s="20">
        <v>293473.03999999998</v>
      </c>
      <c r="J287" s="20">
        <v>0</v>
      </c>
      <c r="K287" s="20">
        <v>293473.03999999998</v>
      </c>
      <c r="L287" s="21"/>
    </row>
    <row r="288" spans="1:12" x14ac:dyDescent="0.3">
      <c r="A288" s="22" t="s">
        <v>351</v>
      </c>
      <c r="B288" s="16" t="s">
        <v>351</v>
      </c>
      <c r="C288" s="17"/>
      <c r="D288" s="17"/>
      <c r="E288" s="17"/>
      <c r="F288" s="17"/>
      <c r="G288" s="23" t="s">
        <v>351</v>
      </c>
      <c r="H288" s="24"/>
      <c r="I288" s="24"/>
      <c r="J288" s="24"/>
      <c r="K288" s="24"/>
      <c r="L288" s="25"/>
    </row>
    <row r="289" spans="1:12" x14ac:dyDescent="0.3">
      <c r="A289" s="10" t="s">
        <v>836</v>
      </c>
      <c r="B289" s="16" t="s">
        <v>351</v>
      </c>
      <c r="C289" s="17"/>
      <c r="D289" s="17"/>
      <c r="E289" s="17"/>
      <c r="F289" s="11" t="s">
        <v>837</v>
      </c>
      <c r="G289" s="12"/>
      <c r="H289" s="13">
        <v>0</v>
      </c>
      <c r="I289" s="13">
        <v>800</v>
      </c>
      <c r="J289" s="13">
        <v>0</v>
      </c>
      <c r="K289" s="13">
        <v>800</v>
      </c>
      <c r="L289" s="14"/>
    </row>
    <row r="290" spans="1:12" x14ac:dyDescent="0.3">
      <c r="A290" s="18" t="s">
        <v>838</v>
      </c>
      <c r="B290" s="16" t="s">
        <v>351</v>
      </c>
      <c r="C290" s="17"/>
      <c r="D290" s="17"/>
      <c r="E290" s="17"/>
      <c r="F290" s="17"/>
      <c r="G290" s="19" t="s">
        <v>839</v>
      </c>
      <c r="H290" s="20">
        <v>0</v>
      </c>
      <c r="I290" s="20">
        <v>800</v>
      </c>
      <c r="J290" s="20">
        <v>0</v>
      </c>
      <c r="K290" s="20">
        <v>800</v>
      </c>
      <c r="L290" s="21"/>
    </row>
    <row r="291" spans="1:12" x14ac:dyDescent="0.3">
      <c r="A291" s="22" t="s">
        <v>351</v>
      </c>
      <c r="B291" s="16" t="s">
        <v>351</v>
      </c>
      <c r="C291" s="17"/>
      <c r="D291" s="17"/>
      <c r="E291" s="17"/>
      <c r="F291" s="17"/>
      <c r="G291" s="23" t="s">
        <v>351</v>
      </c>
      <c r="H291" s="24"/>
      <c r="I291" s="24"/>
      <c r="J291" s="24"/>
      <c r="K291" s="24"/>
      <c r="L291" s="25"/>
    </row>
    <row r="292" spans="1:12" x14ac:dyDescent="0.3">
      <c r="A292" s="10" t="s">
        <v>842</v>
      </c>
      <c r="B292" s="16" t="s">
        <v>351</v>
      </c>
      <c r="C292" s="17"/>
      <c r="D292" s="17"/>
      <c r="E292" s="17"/>
      <c r="F292" s="11" t="s">
        <v>843</v>
      </c>
      <c r="G292" s="12"/>
      <c r="H292" s="13">
        <v>0</v>
      </c>
      <c r="I292" s="13">
        <v>14556.72</v>
      </c>
      <c r="J292" s="13">
        <v>0</v>
      </c>
      <c r="K292" s="13">
        <v>14556.72</v>
      </c>
      <c r="L292" s="14"/>
    </row>
    <row r="293" spans="1:12" x14ac:dyDescent="0.3">
      <c r="A293" s="18" t="s">
        <v>844</v>
      </c>
      <c r="B293" s="16" t="s">
        <v>351</v>
      </c>
      <c r="C293" s="17"/>
      <c r="D293" s="17"/>
      <c r="E293" s="17"/>
      <c r="F293" s="17"/>
      <c r="G293" s="19" t="s">
        <v>845</v>
      </c>
      <c r="H293" s="20">
        <v>0</v>
      </c>
      <c r="I293" s="20">
        <v>14556.72</v>
      </c>
      <c r="J293" s="20">
        <v>0</v>
      </c>
      <c r="K293" s="20">
        <v>14556.72</v>
      </c>
      <c r="L293" s="21"/>
    </row>
    <row r="294" spans="1:12" x14ac:dyDescent="0.3">
      <c r="A294" s="22" t="s">
        <v>351</v>
      </c>
      <c r="B294" s="16" t="s">
        <v>351</v>
      </c>
      <c r="C294" s="17"/>
      <c r="D294" s="17"/>
      <c r="E294" s="17"/>
      <c r="F294" s="17"/>
      <c r="G294" s="23" t="s">
        <v>351</v>
      </c>
      <c r="H294" s="24"/>
      <c r="I294" s="24"/>
      <c r="J294" s="24"/>
      <c r="K294" s="24"/>
      <c r="L294" s="25"/>
    </row>
    <row r="295" spans="1:12" x14ac:dyDescent="0.3">
      <c r="A295" s="10" t="s">
        <v>846</v>
      </c>
      <c r="B295" s="16" t="s">
        <v>351</v>
      </c>
      <c r="C295" s="17"/>
      <c r="D295" s="17"/>
      <c r="E295" s="17"/>
      <c r="F295" s="11" t="s">
        <v>805</v>
      </c>
      <c r="G295" s="12"/>
      <c r="H295" s="13">
        <v>0</v>
      </c>
      <c r="I295" s="13">
        <v>226308</v>
      </c>
      <c r="J295" s="13">
        <v>0</v>
      </c>
      <c r="K295" s="13">
        <v>226308</v>
      </c>
      <c r="L295" s="14"/>
    </row>
    <row r="296" spans="1:12" x14ac:dyDescent="0.3">
      <c r="A296" s="18" t="s">
        <v>847</v>
      </c>
      <c r="B296" s="16" t="s">
        <v>351</v>
      </c>
      <c r="C296" s="17"/>
      <c r="D296" s="17"/>
      <c r="E296" s="17"/>
      <c r="F296" s="17"/>
      <c r="G296" s="19" t="s">
        <v>807</v>
      </c>
      <c r="H296" s="20">
        <v>0</v>
      </c>
      <c r="I296" s="20">
        <v>619</v>
      </c>
      <c r="J296" s="20">
        <v>0</v>
      </c>
      <c r="K296" s="20">
        <v>619</v>
      </c>
      <c r="L296" s="21"/>
    </row>
    <row r="297" spans="1:12" x14ac:dyDescent="0.3">
      <c r="A297" s="18" t="s">
        <v>850</v>
      </c>
      <c r="B297" s="16" t="s">
        <v>351</v>
      </c>
      <c r="C297" s="17"/>
      <c r="D297" s="17"/>
      <c r="E297" s="17"/>
      <c r="F297" s="17"/>
      <c r="G297" s="19" t="s">
        <v>851</v>
      </c>
      <c r="H297" s="20">
        <v>0</v>
      </c>
      <c r="I297" s="20">
        <v>224850</v>
      </c>
      <c r="J297" s="20">
        <v>0</v>
      </c>
      <c r="K297" s="20">
        <v>224850</v>
      </c>
      <c r="L297" s="21"/>
    </row>
    <row r="298" spans="1:12" x14ac:dyDescent="0.3">
      <c r="A298" s="18" t="s">
        <v>852</v>
      </c>
      <c r="B298" s="16" t="s">
        <v>351</v>
      </c>
      <c r="C298" s="17"/>
      <c r="D298" s="17"/>
      <c r="E298" s="17"/>
      <c r="F298" s="17"/>
      <c r="G298" s="19" t="s">
        <v>809</v>
      </c>
      <c r="H298" s="20">
        <v>0</v>
      </c>
      <c r="I298" s="20">
        <v>839</v>
      </c>
      <c r="J298" s="20">
        <v>0</v>
      </c>
      <c r="K298" s="20">
        <v>839</v>
      </c>
      <c r="L298" s="21"/>
    </row>
    <row r="299" spans="1:12" x14ac:dyDescent="0.3">
      <c r="A299" s="22" t="s">
        <v>351</v>
      </c>
      <c r="B299" s="16" t="s">
        <v>351</v>
      </c>
      <c r="C299" s="17"/>
      <c r="D299" s="17"/>
      <c r="E299" s="17"/>
      <c r="F299" s="17"/>
      <c r="G299" s="23" t="s">
        <v>351</v>
      </c>
      <c r="H299" s="24"/>
      <c r="I299" s="24"/>
      <c r="J299" s="24"/>
      <c r="K299" s="24"/>
      <c r="L299" s="25"/>
    </row>
    <row r="300" spans="1:12" x14ac:dyDescent="0.3">
      <c r="A300" s="10" t="s">
        <v>853</v>
      </c>
      <c r="B300" s="15" t="s">
        <v>351</v>
      </c>
      <c r="C300" s="11" t="s">
        <v>854</v>
      </c>
      <c r="D300" s="12"/>
      <c r="E300" s="12"/>
      <c r="F300" s="12"/>
      <c r="G300" s="12"/>
      <c r="H300" s="13">
        <v>0</v>
      </c>
      <c r="I300" s="13">
        <v>7127.04</v>
      </c>
      <c r="J300" s="13">
        <v>0.01</v>
      </c>
      <c r="K300" s="13">
        <v>7127.03</v>
      </c>
      <c r="L300" s="14"/>
    </row>
    <row r="301" spans="1:12" x14ac:dyDescent="0.3">
      <c r="A301" s="10" t="s">
        <v>855</v>
      </c>
      <c r="B301" s="16" t="s">
        <v>351</v>
      </c>
      <c r="C301" s="17"/>
      <c r="D301" s="11" t="s">
        <v>854</v>
      </c>
      <c r="E301" s="12"/>
      <c r="F301" s="12"/>
      <c r="G301" s="12"/>
      <c r="H301" s="13">
        <v>0</v>
      </c>
      <c r="I301" s="13">
        <v>7127.04</v>
      </c>
      <c r="J301" s="13">
        <v>0.01</v>
      </c>
      <c r="K301" s="13">
        <v>7127.03</v>
      </c>
      <c r="L301" s="14"/>
    </row>
    <row r="302" spans="1:12" x14ac:dyDescent="0.3">
      <c r="A302" s="10" t="s">
        <v>856</v>
      </c>
      <c r="B302" s="16" t="s">
        <v>351</v>
      </c>
      <c r="C302" s="17"/>
      <c r="D302" s="17"/>
      <c r="E302" s="11" t="s">
        <v>857</v>
      </c>
      <c r="F302" s="12"/>
      <c r="G302" s="12"/>
      <c r="H302" s="13">
        <v>0</v>
      </c>
      <c r="I302" s="13">
        <v>7127.04</v>
      </c>
      <c r="J302" s="13">
        <v>0.01</v>
      </c>
      <c r="K302" s="13">
        <v>7127.03</v>
      </c>
      <c r="L302" s="14"/>
    </row>
    <row r="303" spans="1:12" x14ac:dyDescent="0.3">
      <c r="A303" s="10" t="s">
        <v>858</v>
      </c>
      <c r="B303" s="16" t="s">
        <v>351</v>
      </c>
      <c r="C303" s="17"/>
      <c r="D303" s="17"/>
      <c r="E303" s="17"/>
      <c r="F303" s="11" t="s">
        <v>859</v>
      </c>
      <c r="G303" s="12"/>
      <c r="H303" s="13">
        <v>0</v>
      </c>
      <c r="I303" s="13">
        <v>5340.72</v>
      </c>
      <c r="J303" s="13">
        <v>0.01</v>
      </c>
      <c r="K303" s="13">
        <v>5340.71</v>
      </c>
      <c r="L303" s="14"/>
    </row>
    <row r="304" spans="1:12" x14ac:dyDescent="0.3">
      <c r="A304" s="18" t="s">
        <v>860</v>
      </c>
      <c r="B304" s="16" t="s">
        <v>351</v>
      </c>
      <c r="C304" s="17"/>
      <c r="D304" s="17"/>
      <c r="E304" s="17"/>
      <c r="F304" s="17"/>
      <c r="G304" s="19" t="s">
        <v>861</v>
      </c>
      <c r="H304" s="20">
        <v>0</v>
      </c>
      <c r="I304" s="20">
        <v>5340.72</v>
      </c>
      <c r="J304" s="20">
        <v>0.01</v>
      </c>
      <c r="K304" s="20">
        <v>5340.71</v>
      </c>
      <c r="L304" s="21"/>
    </row>
    <row r="305" spans="1:12" x14ac:dyDescent="0.3">
      <c r="A305" s="22" t="s">
        <v>351</v>
      </c>
      <c r="B305" s="16" t="s">
        <v>351</v>
      </c>
      <c r="C305" s="17"/>
      <c r="D305" s="17"/>
      <c r="E305" s="17"/>
      <c r="F305" s="17"/>
      <c r="G305" s="23" t="s">
        <v>351</v>
      </c>
      <c r="H305" s="24"/>
      <c r="I305" s="24"/>
      <c r="J305" s="24"/>
      <c r="K305" s="24"/>
      <c r="L305" s="25"/>
    </row>
    <row r="306" spans="1:12" x14ac:dyDescent="0.3">
      <c r="A306" s="10" t="s">
        <v>870</v>
      </c>
      <c r="B306" s="16" t="s">
        <v>351</v>
      </c>
      <c r="C306" s="17"/>
      <c r="D306" s="17"/>
      <c r="E306" s="17"/>
      <c r="F306" s="11" t="s">
        <v>805</v>
      </c>
      <c r="G306" s="12"/>
      <c r="H306" s="13">
        <v>0</v>
      </c>
      <c r="I306" s="13">
        <v>1786.32</v>
      </c>
      <c r="J306" s="13">
        <v>0</v>
      </c>
      <c r="K306" s="13">
        <v>1786.32</v>
      </c>
      <c r="L306" s="14"/>
    </row>
    <row r="307" spans="1:12" x14ac:dyDescent="0.3">
      <c r="A307" s="18" t="s">
        <v>872</v>
      </c>
      <c r="B307" s="16" t="s">
        <v>351</v>
      </c>
      <c r="C307" s="17"/>
      <c r="D307" s="17"/>
      <c r="E307" s="17"/>
      <c r="F307" s="17"/>
      <c r="G307" s="19" t="s">
        <v>873</v>
      </c>
      <c r="H307" s="20">
        <v>0</v>
      </c>
      <c r="I307" s="20">
        <v>1786.32</v>
      </c>
      <c r="J307" s="20">
        <v>0</v>
      </c>
      <c r="K307" s="20">
        <v>1786.32</v>
      </c>
      <c r="L307" s="21"/>
    </row>
    <row r="308" spans="1:12" x14ac:dyDescent="0.3">
      <c r="A308" s="10" t="s">
        <v>351</v>
      </c>
      <c r="B308" s="16" t="s">
        <v>351</v>
      </c>
      <c r="C308" s="17"/>
      <c r="D308" s="17"/>
      <c r="E308" s="11" t="s">
        <v>351</v>
      </c>
      <c r="F308" s="12"/>
      <c r="G308" s="12"/>
      <c r="H308" s="9"/>
      <c r="I308" s="9"/>
      <c r="J308" s="9"/>
      <c r="K308" s="9"/>
      <c r="L308" s="12"/>
    </row>
    <row r="309" spans="1:12" x14ac:dyDescent="0.3">
      <c r="A309" s="10" t="s">
        <v>874</v>
      </c>
      <c r="B309" s="15" t="s">
        <v>351</v>
      </c>
      <c r="C309" s="11" t="s">
        <v>875</v>
      </c>
      <c r="D309" s="12"/>
      <c r="E309" s="12"/>
      <c r="F309" s="12"/>
      <c r="G309" s="12"/>
      <c r="H309" s="13">
        <v>0</v>
      </c>
      <c r="I309" s="13">
        <v>35618.29</v>
      </c>
      <c r="J309" s="13">
        <v>0</v>
      </c>
      <c r="K309" s="13">
        <v>35618.29</v>
      </c>
      <c r="L309" s="14"/>
    </row>
    <row r="310" spans="1:12" x14ac:dyDescent="0.3">
      <c r="A310" s="10" t="s">
        <v>876</v>
      </c>
      <c r="B310" s="16" t="s">
        <v>351</v>
      </c>
      <c r="C310" s="17"/>
      <c r="D310" s="11" t="s">
        <v>875</v>
      </c>
      <c r="E310" s="12"/>
      <c r="F310" s="12"/>
      <c r="G310" s="12"/>
      <c r="H310" s="13">
        <v>0</v>
      </c>
      <c r="I310" s="13">
        <v>35618.29</v>
      </c>
      <c r="J310" s="13">
        <v>0</v>
      </c>
      <c r="K310" s="13">
        <v>35618.29</v>
      </c>
      <c r="L310" s="14"/>
    </row>
    <row r="311" spans="1:12" x14ac:dyDescent="0.3">
      <c r="A311" s="10" t="s">
        <v>877</v>
      </c>
      <c r="B311" s="16" t="s">
        <v>351</v>
      </c>
      <c r="C311" s="17"/>
      <c r="D311" s="17"/>
      <c r="E311" s="11" t="s">
        <v>875</v>
      </c>
      <c r="F311" s="12"/>
      <c r="G311" s="12"/>
      <c r="H311" s="13">
        <v>0</v>
      </c>
      <c r="I311" s="13">
        <v>35618.29</v>
      </c>
      <c r="J311" s="13">
        <v>0</v>
      </c>
      <c r="K311" s="13">
        <v>35618.29</v>
      </c>
      <c r="L311" s="14"/>
    </row>
    <row r="312" spans="1:12" x14ac:dyDescent="0.3">
      <c r="A312" s="10" t="s">
        <v>878</v>
      </c>
      <c r="B312" s="16" t="s">
        <v>351</v>
      </c>
      <c r="C312" s="17"/>
      <c r="D312" s="17"/>
      <c r="E312" s="17"/>
      <c r="F312" s="11" t="s">
        <v>863</v>
      </c>
      <c r="G312" s="12"/>
      <c r="H312" s="13">
        <v>0</v>
      </c>
      <c r="I312" s="13">
        <v>1147.3</v>
      </c>
      <c r="J312" s="13">
        <v>0</v>
      </c>
      <c r="K312" s="13">
        <v>1147.3</v>
      </c>
      <c r="L312" s="14"/>
    </row>
    <row r="313" spans="1:12" x14ac:dyDescent="0.3">
      <c r="A313" s="18" t="s">
        <v>879</v>
      </c>
      <c r="B313" s="16" t="s">
        <v>351</v>
      </c>
      <c r="C313" s="17"/>
      <c r="D313" s="17"/>
      <c r="E313" s="17"/>
      <c r="F313" s="17"/>
      <c r="G313" s="19" t="s">
        <v>880</v>
      </c>
      <c r="H313" s="20">
        <v>0</v>
      </c>
      <c r="I313" s="20">
        <v>1147.3</v>
      </c>
      <c r="J313" s="20">
        <v>0</v>
      </c>
      <c r="K313" s="20">
        <v>1147.3</v>
      </c>
      <c r="L313" s="21"/>
    </row>
    <row r="314" spans="1:12" x14ac:dyDescent="0.3">
      <c r="A314" s="22" t="s">
        <v>351</v>
      </c>
      <c r="B314" s="16" t="s">
        <v>351</v>
      </c>
      <c r="C314" s="17"/>
      <c r="D314" s="17"/>
      <c r="E314" s="17"/>
      <c r="F314" s="17"/>
      <c r="G314" s="23" t="s">
        <v>351</v>
      </c>
      <c r="H314" s="24"/>
      <c r="I314" s="24"/>
      <c r="J314" s="24"/>
      <c r="K314" s="24"/>
      <c r="L314" s="25"/>
    </row>
    <row r="315" spans="1:12" x14ac:dyDescent="0.3">
      <c r="A315" s="10" t="s">
        <v>881</v>
      </c>
      <c r="B315" s="16" t="s">
        <v>351</v>
      </c>
      <c r="C315" s="17"/>
      <c r="D315" s="17"/>
      <c r="E315" s="17"/>
      <c r="F315" s="11" t="s">
        <v>882</v>
      </c>
      <c r="G315" s="12"/>
      <c r="H315" s="13">
        <v>0</v>
      </c>
      <c r="I315" s="13">
        <v>26423.99</v>
      </c>
      <c r="J315" s="13">
        <v>0</v>
      </c>
      <c r="K315" s="13">
        <v>26423.99</v>
      </c>
      <c r="L315" s="14"/>
    </row>
    <row r="316" spans="1:12" x14ac:dyDescent="0.3">
      <c r="A316" s="18" t="s">
        <v>883</v>
      </c>
      <c r="B316" s="16" t="s">
        <v>351</v>
      </c>
      <c r="C316" s="17"/>
      <c r="D316" s="17"/>
      <c r="E316" s="17"/>
      <c r="F316" s="17"/>
      <c r="G316" s="19" t="s">
        <v>884</v>
      </c>
      <c r="H316" s="20">
        <v>0</v>
      </c>
      <c r="I316" s="20">
        <v>20285</v>
      </c>
      <c r="J316" s="20">
        <v>0</v>
      </c>
      <c r="K316" s="20">
        <v>20285</v>
      </c>
      <c r="L316" s="21"/>
    </row>
    <row r="317" spans="1:12" x14ac:dyDescent="0.3">
      <c r="A317" s="18" t="s">
        <v>885</v>
      </c>
      <c r="B317" s="16" t="s">
        <v>351</v>
      </c>
      <c r="C317" s="17"/>
      <c r="D317" s="17"/>
      <c r="E317" s="17"/>
      <c r="F317" s="17"/>
      <c r="G317" s="19" t="s">
        <v>886</v>
      </c>
      <c r="H317" s="20">
        <v>0</v>
      </c>
      <c r="I317" s="20">
        <v>6138.99</v>
      </c>
      <c r="J317" s="20">
        <v>0</v>
      </c>
      <c r="K317" s="20">
        <v>6138.99</v>
      </c>
      <c r="L317" s="21"/>
    </row>
    <row r="318" spans="1:12" x14ac:dyDescent="0.3">
      <c r="A318" s="22" t="s">
        <v>351</v>
      </c>
      <c r="B318" s="16" t="s">
        <v>351</v>
      </c>
      <c r="C318" s="17"/>
      <c r="D318" s="17"/>
      <c r="E318" s="17"/>
      <c r="F318" s="17"/>
      <c r="G318" s="23" t="s">
        <v>351</v>
      </c>
      <c r="H318" s="24"/>
      <c r="I318" s="24"/>
      <c r="J318" s="24"/>
      <c r="K318" s="24"/>
      <c r="L318" s="25"/>
    </row>
    <row r="319" spans="1:12" x14ac:dyDescent="0.3">
      <c r="A319" s="10" t="s">
        <v>887</v>
      </c>
      <c r="B319" s="16" t="s">
        <v>351</v>
      </c>
      <c r="C319" s="17"/>
      <c r="D319" s="17"/>
      <c r="E319" s="17"/>
      <c r="F319" s="11" t="s">
        <v>805</v>
      </c>
      <c r="G319" s="12"/>
      <c r="H319" s="13">
        <v>0</v>
      </c>
      <c r="I319" s="13">
        <v>8047</v>
      </c>
      <c r="J319" s="13">
        <v>0</v>
      </c>
      <c r="K319" s="13">
        <v>8047</v>
      </c>
      <c r="L319" s="14"/>
    </row>
    <row r="320" spans="1:12" x14ac:dyDescent="0.3">
      <c r="A320" s="18" t="s">
        <v>888</v>
      </c>
      <c r="B320" s="16" t="s">
        <v>351</v>
      </c>
      <c r="C320" s="17"/>
      <c r="D320" s="17"/>
      <c r="E320" s="17"/>
      <c r="F320" s="17"/>
      <c r="G320" s="19" t="s">
        <v>807</v>
      </c>
      <c r="H320" s="20">
        <v>0</v>
      </c>
      <c r="I320" s="20">
        <v>8047</v>
      </c>
      <c r="J320" s="20">
        <v>0</v>
      </c>
      <c r="K320" s="20">
        <v>8047</v>
      </c>
      <c r="L320" s="21"/>
    </row>
    <row r="321" spans="1:12" x14ac:dyDescent="0.3">
      <c r="A321" s="22" t="s">
        <v>351</v>
      </c>
      <c r="B321" s="16" t="s">
        <v>351</v>
      </c>
      <c r="C321" s="17"/>
      <c r="D321" s="17"/>
      <c r="E321" s="17"/>
      <c r="F321" s="17"/>
      <c r="G321" s="23" t="s">
        <v>351</v>
      </c>
      <c r="H321" s="24"/>
      <c r="I321" s="24"/>
      <c r="J321" s="24"/>
      <c r="K321" s="24"/>
      <c r="L321" s="25"/>
    </row>
    <row r="322" spans="1:12" x14ac:dyDescent="0.3">
      <c r="A322" s="10" t="s">
        <v>890</v>
      </c>
      <c r="B322" s="15" t="s">
        <v>351</v>
      </c>
      <c r="C322" s="11" t="s">
        <v>891</v>
      </c>
      <c r="D322" s="12"/>
      <c r="E322" s="12"/>
      <c r="F322" s="12"/>
      <c r="G322" s="12"/>
      <c r="H322" s="13">
        <v>0</v>
      </c>
      <c r="I322" s="13">
        <v>45589.5</v>
      </c>
      <c r="J322" s="13">
        <v>0.02</v>
      </c>
      <c r="K322" s="13">
        <v>45589.48</v>
      </c>
      <c r="L322" s="14"/>
    </row>
    <row r="323" spans="1:12" x14ac:dyDescent="0.3">
      <c r="A323" s="10" t="s">
        <v>892</v>
      </c>
      <c r="B323" s="16" t="s">
        <v>351</v>
      </c>
      <c r="C323" s="17"/>
      <c r="D323" s="11" t="s">
        <v>891</v>
      </c>
      <c r="E323" s="12"/>
      <c r="F323" s="12"/>
      <c r="G323" s="12"/>
      <c r="H323" s="13">
        <v>0</v>
      </c>
      <c r="I323" s="13">
        <v>45589.5</v>
      </c>
      <c r="J323" s="13">
        <v>0.02</v>
      </c>
      <c r="K323" s="13">
        <v>45589.48</v>
      </c>
      <c r="L323" s="14"/>
    </row>
    <row r="324" spans="1:12" x14ac:dyDescent="0.3">
      <c r="A324" s="10" t="s">
        <v>893</v>
      </c>
      <c r="B324" s="16" t="s">
        <v>351</v>
      </c>
      <c r="C324" s="17"/>
      <c r="D324" s="17"/>
      <c r="E324" s="11" t="s">
        <v>891</v>
      </c>
      <c r="F324" s="12"/>
      <c r="G324" s="12"/>
      <c r="H324" s="13">
        <v>0</v>
      </c>
      <c r="I324" s="13">
        <v>45589.5</v>
      </c>
      <c r="J324" s="13">
        <v>0.02</v>
      </c>
      <c r="K324" s="13">
        <v>45589.48</v>
      </c>
      <c r="L324" s="14"/>
    </row>
    <row r="325" spans="1:12" x14ac:dyDescent="0.3">
      <c r="A325" s="10" t="s">
        <v>907</v>
      </c>
      <c r="B325" s="16" t="s">
        <v>351</v>
      </c>
      <c r="C325" s="17"/>
      <c r="D325" s="17"/>
      <c r="E325" s="17"/>
      <c r="F325" s="11" t="s">
        <v>908</v>
      </c>
      <c r="G325" s="12"/>
      <c r="H325" s="13">
        <v>0</v>
      </c>
      <c r="I325" s="13">
        <v>44970.5</v>
      </c>
      <c r="J325" s="13">
        <v>0.02</v>
      </c>
      <c r="K325" s="13">
        <v>44970.48</v>
      </c>
      <c r="L325" s="14"/>
    </row>
    <row r="326" spans="1:12" x14ac:dyDescent="0.3">
      <c r="A326" s="18" t="s">
        <v>910</v>
      </c>
      <c r="B326" s="16" t="s">
        <v>351</v>
      </c>
      <c r="C326" s="17"/>
      <c r="D326" s="17"/>
      <c r="E326" s="17"/>
      <c r="F326" s="17"/>
      <c r="G326" s="19" t="s">
        <v>911</v>
      </c>
      <c r="H326" s="20">
        <v>0</v>
      </c>
      <c r="I326" s="20">
        <v>11914</v>
      </c>
      <c r="J326" s="20">
        <v>0</v>
      </c>
      <c r="K326" s="20">
        <v>11914</v>
      </c>
      <c r="L326" s="21"/>
    </row>
    <row r="327" spans="1:12" x14ac:dyDescent="0.3">
      <c r="A327" s="18" t="s">
        <v>914</v>
      </c>
      <c r="B327" s="16" t="s">
        <v>351</v>
      </c>
      <c r="C327" s="17"/>
      <c r="D327" s="17"/>
      <c r="E327" s="17"/>
      <c r="F327" s="17"/>
      <c r="G327" s="19" t="s">
        <v>915</v>
      </c>
      <c r="H327" s="20">
        <v>0</v>
      </c>
      <c r="I327" s="20">
        <v>0</v>
      </c>
      <c r="J327" s="20">
        <v>0.02</v>
      </c>
      <c r="K327" s="20">
        <v>-0.02</v>
      </c>
      <c r="L327" s="21"/>
    </row>
    <row r="328" spans="1:12" x14ac:dyDescent="0.3">
      <c r="A328" s="18" t="s">
        <v>916</v>
      </c>
      <c r="B328" s="16" t="s">
        <v>351</v>
      </c>
      <c r="C328" s="17"/>
      <c r="D328" s="17"/>
      <c r="E328" s="17"/>
      <c r="F328" s="17"/>
      <c r="G328" s="19" t="s">
        <v>917</v>
      </c>
      <c r="H328" s="20">
        <v>0</v>
      </c>
      <c r="I328" s="20">
        <v>29770.2</v>
      </c>
      <c r="J328" s="20">
        <v>0</v>
      </c>
      <c r="K328" s="20">
        <v>29770.2</v>
      </c>
      <c r="L328" s="21"/>
    </row>
    <row r="329" spans="1:12" x14ac:dyDescent="0.3">
      <c r="A329" s="18" t="s">
        <v>918</v>
      </c>
      <c r="B329" s="16" t="s">
        <v>351</v>
      </c>
      <c r="C329" s="17"/>
      <c r="D329" s="17"/>
      <c r="E329" s="17"/>
      <c r="F329" s="17"/>
      <c r="G329" s="19" t="s">
        <v>919</v>
      </c>
      <c r="H329" s="20">
        <v>0</v>
      </c>
      <c r="I329" s="20">
        <v>906.3</v>
      </c>
      <c r="J329" s="20">
        <v>0</v>
      </c>
      <c r="K329" s="20">
        <v>906.3</v>
      </c>
      <c r="L329" s="21"/>
    </row>
    <row r="330" spans="1:12" x14ac:dyDescent="0.3">
      <c r="A330" s="18" t="s">
        <v>922</v>
      </c>
      <c r="B330" s="16" t="s">
        <v>351</v>
      </c>
      <c r="C330" s="17"/>
      <c r="D330" s="17"/>
      <c r="E330" s="17"/>
      <c r="F330" s="17"/>
      <c r="G330" s="19" t="s">
        <v>923</v>
      </c>
      <c r="H330" s="20">
        <v>0</v>
      </c>
      <c r="I330" s="20">
        <v>2380</v>
      </c>
      <c r="J330" s="20">
        <v>0</v>
      </c>
      <c r="K330" s="20">
        <v>2380</v>
      </c>
      <c r="L330" s="21"/>
    </row>
    <row r="331" spans="1:12" x14ac:dyDescent="0.3">
      <c r="A331" s="22" t="s">
        <v>351</v>
      </c>
      <c r="B331" s="16" t="s">
        <v>351</v>
      </c>
      <c r="C331" s="17"/>
      <c r="D331" s="17"/>
      <c r="E331" s="17"/>
      <c r="F331" s="17"/>
      <c r="G331" s="23" t="s">
        <v>351</v>
      </c>
      <c r="H331" s="24"/>
      <c r="I331" s="24"/>
      <c r="J331" s="24"/>
      <c r="K331" s="24"/>
      <c r="L331" s="25"/>
    </row>
    <row r="332" spans="1:12" x14ac:dyDescent="0.3">
      <c r="A332" s="10" t="s">
        <v>924</v>
      </c>
      <c r="B332" s="16" t="s">
        <v>351</v>
      </c>
      <c r="C332" s="17"/>
      <c r="D332" s="17"/>
      <c r="E332" s="17"/>
      <c r="F332" s="11" t="s">
        <v>805</v>
      </c>
      <c r="G332" s="12"/>
      <c r="H332" s="13">
        <v>0</v>
      </c>
      <c r="I332" s="13">
        <v>619</v>
      </c>
      <c r="J332" s="13">
        <v>0</v>
      </c>
      <c r="K332" s="13">
        <v>619</v>
      </c>
      <c r="L332" s="14"/>
    </row>
    <row r="333" spans="1:12" x14ac:dyDescent="0.3">
      <c r="A333" s="18" t="s">
        <v>925</v>
      </c>
      <c r="B333" s="16" t="s">
        <v>351</v>
      </c>
      <c r="C333" s="17"/>
      <c r="D333" s="17"/>
      <c r="E333" s="17"/>
      <c r="F333" s="17"/>
      <c r="G333" s="19" t="s">
        <v>807</v>
      </c>
      <c r="H333" s="20">
        <v>0</v>
      </c>
      <c r="I333" s="20">
        <v>619</v>
      </c>
      <c r="J333" s="20">
        <v>0</v>
      </c>
      <c r="K333" s="20">
        <v>619</v>
      </c>
      <c r="L333" s="21"/>
    </row>
    <row r="334" spans="1:12" x14ac:dyDescent="0.3">
      <c r="A334" s="22" t="s">
        <v>351</v>
      </c>
      <c r="B334" s="16" t="s">
        <v>351</v>
      </c>
      <c r="C334" s="17"/>
      <c r="D334" s="17"/>
      <c r="E334" s="17"/>
      <c r="F334" s="17"/>
      <c r="G334" s="23" t="s">
        <v>351</v>
      </c>
      <c r="H334" s="24"/>
      <c r="I334" s="24"/>
      <c r="J334" s="24"/>
      <c r="K334" s="24"/>
      <c r="L334" s="25"/>
    </row>
    <row r="335" spans="1:12" x14ac:dyDescent="0.3">
      <c r="A335" s="10" t="s">
        <v>927</v>
      </c>
      <c r="B335" s="15" t="s">
        <v>351</v>
      </c>
      <c r="C335" s="11" t="s">
        <v>928</v>
      </c>
      <c r="D335" s="12"/>
      <c r="E335" s="12"/>
      <c r="F335" s="12"/>
      <c r="G335" s="12"/>
      <c r="H335" s="13">
        <v>0</v>
      </c>
      <c r="I335" s="13">
        <v>25774.09</v>
      </c>
      <c r="J335" s="13">
        <v>0</v>
      </c>
      <c r="K335" s="13">
        <v>25774.09</v>
      </c>
      <c r="L335" s="14"/>
    </row>
    <row r="336" spans="1:12" x14ac:dyDescent="0.3">
      <c r="A336" s="10" t="s">
        <v>929</v>
      </c>
      <c r="B336" s="16" t="s">
        <v>351</v>
      </c>
      <c r="C336" s="17"/>
      <c r="D336" s="11" t="s">
        <v>928</v>
      </c>
      <c r="E336" s="12"/>
      <c r="F336" s="12"/>
      <c r="G336" s="12"/>
      <c r="H336" s="13">
        <v>0</v>
      </c>
      <c r="I336" s="13">
        <v>25774.09</v>
      </c>
      <c r="J336" s="13">
        <v>0</v>
      </c>
      <c r="K336" s="13">
        <v>25774.09</v>
      </c>
      <c r="L336" s="14"/>
    </row>
    <row r="337" spans="1:12" x14ac:dyDescent="0.3">
      <c r="A337" s="10" t="s">
        <v>930</v>
      </c>
      <c r="B337" s="16" t="s">
        <v>351</v>
      </c>
      <c r="C337" s="17"/>
      <c r="D337" s="17"/>
      <c r="E337" s="11" t="s">
        <v>928</v>
      </c>
      <c r="F337" s="12"/>
      <c r="G337" s="12"/>
      <c r="H337" s="13">
        <v>0</v>
      </c>
      <c r="I337" s="13">
        <v>25774.09</v>
      </c>
      <c r="J337" s="13">
        <v>0</v>
      </c>
      <c r="K337" s="13">
        <v>25774.09</v>
      </c>
      <c r="L337" s="14"/>
    </row>
    <row r="338" spans="1:12" x14ac:dyDescent="0.3">
      <c r="A338" s="10" t="s">
        <v>931</v>
      </c>
      <c r="B338" s="16" t="s">
        <v>351</v>
      </c>
      <c r="C338" s="17"/>
      <c r="D338" s="17"/>
      <c r="E338" s="17"/>
      <c r="F338" s="11" t="s">
        <v>932</v>
      </c>
      <c r="G338" s="12"/>
      <c r="H338" s="13">
        <v>0</v>
      </c>
      <c r="I338" s="13">
        <v>3137.53</v>
      </c>
      <c r="J338" s="13">
        <v>0</v>
      </c>
      <c r="K338" s="13">
        <v>3137.53</v>
      </c>
      <c r="L338" s="14"/>
    </row>
    <row r="339" spans="1:12" x14ac:dyDescent="0.3">
      <c r="A339" s="18" t="s">
        <v>933</v>
      </c>
      <c r="B339" s="16" t="s">
        <v>351</v>
      </c>
      <c r="C339" s="17"/>
      <c r="D339" s="17"/>
      <c r="E339" s="17"/>
      <c r="F339" s="17"/>
      <c r="G339" s="19" t="s">
        <v>934</v>
      </c>
      <c r="H339" s="20">
        <v>0</v>
      </c>
      <c r="I339" s="20">
        <v>1737.53</v>
      </c>
      <c r="J339" s="20">
        <v>0</v>
      </c>
      <c r="K339" s="20">
        <v>1737.53</v>
      </c>
      <c r="L339" s="21"/>
    </row>
    <row r="340" spans="1:12" x14ac:dyDescent="0.3">
      <c r="A340" s="18" t="s">
        <v>935</v>
      </c>
      <c r="B340" s="16" t="s">
        <v>351</v>
      </c>
      <c r="C340" s="17"/>
      <c r="D340" s="17"/>
      <c r="E340" s="17"/>
      <c r="F340" s="17"/>
      <c r="G340" s="19" t="s">
        <v>936</v>
      </c>
      <c r="H340" s="20">
        <v>0</v>
      </c>
      <c r="I340" s="20">
        <v>1400</v>
      </c>
      <c r="J340" s="20">
        <v>0</v>
      </c>
      <c r="K340" s="20">
        <v>1400</v>
      </c>
      <c r="L340" s="21"/>
    </row>
    <row r="341" spans="1:12" x14ac:dyDescent="0.3">
      <c r="A341" s="18"/>
      <c r="B341" s="16"/>
      <c r="C341" s="17"/>
      <c r="D341" s="17"/>
      <c r="E341" s="17"/>
      <c r="F341" s="17"/>
      <c r="G341" s="19"/>
      <c r="H341" s="20"/>
      <c r="I341" s="20"/>
      <c r="J341" s="20"/>
      <c r="K341" s="20"/>
      <c r="L341" s="21"/>
    </row>
    <row r="342" spans="1:12" x14ac:dyDescent="0.3">
      <c r="A342" s="10" t="s">
        <v>937</v>
      </c>
      <c r="B342" s="16" t="s">
        <v>351</v>
      </c>
      <c r="C342" s="17"/>
      <c r="D342" s="17"/>
      <c r="E342" s="17"/>
      <c r="F342" s="11" t="s">
        <v>938</v>
      </c>
      <c r="G342" s="12"/>
      <c r="H342" s="13">
        <v>0</v>
      </c>
      <c r="I342" s="13">
        <v>22636.560000000001</v>
      </c>
      <c r="J342" s="13">
        <v>0</v>
      </c>
      <c r="K342" s="13">
        <v>22636.560000000001</v>
      </c>
      <c r="L342" s="14"/>
    </row>
    <row r="343" spans="1:12" x14ac:dyDescent="0.3">
      <c r="A343" s="18" t="s">
        <v>939</v>
      </c>
      <c r="B343" s="16" t="s">
        <v>351</v>
      </c>
      <c r="C343" s="17"/>
      <c r="D343" s="17"/>
      <c r="E343" s="17"/>
      <c r="F343" s="17"/>
      <c r="G343" s="19" t="s">
        <v>940</v>
      </c>
      <c r="H343" s="20">
        <v>0</v>
      </c>
      <c r="I343" s="20">
        <v>22636.560000000001</v>
      </c>
      <c r="J343" s="20">
        <v>0</v>
      </c>
      <c r="K343" s="20">
        <v>22636.560000000001</v>
      </c>
      <c r="L343" s="21"/>
    </row>
    <row r="344" spans="1:12" x14ac:dyDescent="0.3">
      <c r="A344" s="22" t="s">
        <v>351</v>
      </c>
      <c r="B344" s="16" t="s">
        <v>351</v>
      </c>
      <c r="C344" s="17"/>
      <c r="D344" s="17"/>
      <c r="E344" s="17"/>
      <c r="F344" s="17"/>
      <c r="G344" s="23" t="s">
        <v>351</v>
      </c>
      <c r="H344" s="24"/>
      <c r="I344" s="24"/>
      <c r="J344" s="24"/>
      <c r="K344" s="24"/>
      <c r="L344" s="25"/>
    </row>
    <row r="345" spans="1:12" x14ac:dyDescent="0.3">
      <c r="A345" s="10" t="s">
        <v>951</v>
      </c>
      <c r="B345" s="15" t="s">
        <v>351</v>
      </c>
      <c r="C345" s="11" t="s">
        <v>952</v>
      </c>
      <c r="D345" s="12"/>
      <c r="E345" s="12"/>
      <c r="F345" s="12"/>
      <c r="G345" s="12"/>
      <c r="H345" s="13">
        <v>0</v>
      </c>
      <c r="I345" s="13">
        <v>414408.18</v>
      </c>
      <c r="J345" s="13">
        <v>0</v>
      </c>
      <c r="K345" s="13">
        <v>414408.18</v>
      </c>
      <c r="L345" s="14"/>
    </row>
    <row r="346" spans="1:12" x14ac:dyDescent="0.3">
      <c r="A346" s="10" t="s">
        <v>953</v>
      </c>
      <c r="B346" s="16" t="s">
        <v>351</v>
      </c>
      <c r="C346" s="17"/>
      <c r="D346" s="11" t="s">
        <v>952</v>
      </c>
      <c r="E346" s="12"/>
      <c r="F346" s="12"/>
      <c r="G346" s="12"/>
      <c r="H346" s="13">
        <v>0</v>
      </c>
      <c r="I346" s="13">
        <v>414408.18</v>
      </c>
      <c r="J346" s="13">
        <v>0</v>
      </c>
      <c r="K346" s="13">
        <v>414408.18</v>
      </c>
      <c r="L346" s="14"/>
    </row>
    <row r="347" spans="1:12" x14ac:dyDescent="0.3">
      <c r="A347" s="10" t="s">
        <v>954</v>
      </c>
      <c r="B347" s="16" t="s">
        <v>351</v>
      </c>
      <c r="C347" s="17"/>
      <c r="D347" s="17"/>
      <c r="E347" s="11" t="s">
        <v>952</v>
      </c>
      <c r="F347" s="12"/>
      <c r="G347" s="12"/>
      <c r="H347" s="13">
        <v>0</v>
      </c>
      <c r="I347" s="13">
        <v>414408.18</v>
      </c>
      <c r="J347" s="13">
        <v>0</v>
      </c>
      <c r="K347" s="13">
        <v>414408.18</v>
      </c>
      <c r="L347" s="14"/>
    </row>
    <row r="348" spans="1:12" x14ac:dyDescent="0.3">
      <c r="A348" s="10" t="s">
        <v>955</v>
      </c>
      <c r="B348" s="16" t="s">
        <v>351</v>
      </c>
      <c r="C348" s="17"/>
      <c r="D348" s="17"/>
      <c r="E348" s="17"/>
      <c r="F348" s="11" t="s">
        <v>952</v>
      </c>
      <c r="G348" s="12"/>
      <c r="H348" s="13">
        <v>0</v>
      </c>
      <c r="I348" s="13">
        <v>414408.18</v>
      </c>
      <c r="J348" s="13">
        <v>0</v>
      </c>
      <c r="K348" s="13">
        <v>414408.18</v>
      </c>
      <c r="L348" s="14"/>
    </row>
    <row r="349" spans="1:12" x14ac:dyDescent="0.3">
      <c r="A349" s="18" t="s">
        <v>956</v>
      </c>
      <c r="B349" s="16" t="s">
        <v>351</v>
      </c>
      <c r="C349" s="17"/>
      <c r="D349" s="17"/>
      <c r="E349" s="17"/>
      <c r="F349" s="17"/>
      <c r="G349" s="19" t="s">
        <v>957</v>
      </c>
      <c r="H349" s="20">
        <v>0</v>
      </c>
      <c r="I349" s="20">
        <v>411792.68</v>
      </c>
      <c r="J349" s="20">
        <v>0</v>
      </c>
      <c r="K349" s="20">
        <v>411792.68</v>
      </c>
      <c r="L349" s="21"/>
    </row>
    <row r="350" spans="1:12" x14ac:dyDescent="0.3">
      <c r="A350" s="18" t="s">
        <v>958</v>
      </c>
      <c r="B350" s="16" t="s">
        <v>351</v>
      </c>
      <c r="C350" s="17"/>
      <c r="D350" s="17"/>
      <c r="E350" s="17"/>
      <c r="F350" s="17"/>
      <c r="G350" s="19" t="s">
        <v>959</v>
      </c>
      <c r="H350" s="20">
        <v>0</v>
      </c>
      <c r="I350" s="20">
        <v>2615.5</v>
      </c>
      <c r="J350" s="20">
        <v>0</v>
      </c>
      <c r="K350" s="20">
        <v>2615.5</v>
      </c>
      <c r="L350" s="21"/>
    </row>
    <row r="351" spans="1:12" x14ac:dyDescent="0.3">
      <c r="A351" s="22" t="s">
        <v>351</v>
      </c>
      <c r="B351" s="16" t="s">
        <v>351</v>
      </c>
      <c r="C351" s="17"/>
      <c r="D351" s="17"/>
      <c r="E351" s="17"/>
      <c r="F351" s="17"/>
      <c r="G351" s="23" t="s">
        <v>351</v>
      </c>
      <c r="H351" s="24"/>
      <c r="I351" s="24"/>
      <c r="J351" s="24"/>
      <c r="K351" s="24"/>
      <c r="L351" s="25"/>
    </row>
    <row r="352" spans="1:12" x14ac:dyDescent="0.3">
      <c r="A352" s="10" t="s">
        <v>960</v>
      </c>
      <c r="B352" s="15" t="s">
        <v>351</v>
      </c>
      <c r="C352" s="11" t="s">
        <v>961</v>
      </c>
      <c r="D352" s="12"/>
      <c r="E352" s="12"/>
      <c r="F352" s="12"/>
      <c r="G352" s="12"/>
      <c r="H352" s="13">
        <v>0</v>
      </c>
      <c r="I352" s="13">
        <v>2649.95</v>
      </c>
      <c r="J352" s="13">
        <v>0</v>
      </c>
      <c r="K352" s="13">
        <v>2649.95</v>
      </c>
      <c r="L352" s="14"/>
    </row>
    <row r="353" spans="1:12" x14ac:dyDescent="0.3">
      <c r="A353" s="10" t="s">
        <v>962</v>
      </c>
      <c r="B353" s="16" t="s">
        <v>351</v>
      </c>
      <c r="C353" s="17"/>
      <c r="D353" s="11" t="s">
        <v>961</v>
      </c>
      <c r="E353" s="12"/>
      <c r="F353" s="12"/>
      <c r="G353" s="12"/>
      <c r="H353" s="13">
        <v>0</v>
      </c>
      <c r="I353" s="13">
        <v>2649.95</v>
      </c>
      <c r="J353" s="13">
        <v>0</v>
      </c>
      <c r="K353" s="13">
        <v>2649.95</v>
      </c>
      <c r="L353" s="14"/>
    </row>
    <row r="354" spans="1:12" x14ac:dyDescent="0.3">
      <c r="A354" s="10" t="s">
        <v>963</v>
      </c>
      <c r="B354" s="16" t="s">
        <v>351</v>
      </c>
      <c r="C354" s="17"/>
      <c r="D354" s="17"/>
      <c r="E354" s="11" t="s">
        <v>961</v>
      </c>
      <c r="F354" s="12"/>
      <c r="G354" s="12"/>
      <c r="H354" s="13">
        <v>0</v>
      </c>
      <c r="I354" s="13">
        <v>2649.95</v>
      </c>
      <c r="J354" s="13">
        <v>0</v>
      </c>
      <c r="K354" s="13">
        <v>2649.95</v>
      </c>
      <c r="L354" s="14"/>
    </row>
    <row r="355" spans="1:12" x14ac:dyDescent="0.3">
      <c r="A355" s="10" t="s">
        <v>964</v>
      </c>
      <c r="B355" s="16" t="s">
        <v>351</v>
      </c>
      <c r="C355" s="17"/>
      <c r="D355" s="17"/>
      <c r="E355" s="17"/>
      <c r="F355" s="11" t="s">
        <v>961</v>
      </c>
      <c r="G355" s="12"/>
      <c r="H355" s="13">
        <v>0</v>
      </c>
      <c r="I355" s="13">
        <v>2649.95</v>
      </c>
      <c r="J355" s="13">
        <v>0</v>
      </c>
      <c r="K355" s="13">
        <v>2649.95</v>
      </c>
      <c r="L355" s="14"/>
    </row>
    <row r="356" spans="1:12" x14ac:dyDescent="0.3">
      <c r="A356" s="18" t="s">
        <v>965</v>
      </c>
      <c r="B356" s="16" t="s">
        <v>351</v>
      </c>
      <c r="C356" s="17"/>
      <c r="D356" s="17"/>
      <c r="E356" s="17"/>
      <c r="F356" s="17"/>
      <c r="G356" s="19" t="s">
        <v>591</v>
      </c>
      <c r="H356" s="20">
        <v>0</v>
      </c>
      <c r="I356" s="20">
        <v>1947.7</v>
      </c>
      <c r="J356" s="20">
        <v>0</v>
      </c>
      <c r="K356" s="20">
        <v>1947.7</v>
      </c>
      <c r="L356" s="21"/>
    </row>
    <row r="357" spans="1:12" x14ac:dyDescent="0.3">
      <c r="A357" s="18" t="s">
        <v>966</v>
      </c>
      <c r="B357" s="16" t="s">
        <v>351</v>
      </c>
      <c r="C357" s="17"/>
      <c r="D357" s="17"/>
      <c r="E357" s="17"/>
      <c r="F357" s="17"/>
      <c r="G357" s="19" t="s">
        <v>589</v>
      </c>
      <c r="H357" s="20">
        <v>0</v>
      </c>
      <c r="I357" s="20">
        <v>702.25</v>
      </c>
      <c r="J357" s="20">
        <v>0</v>
      </c>
      <c r="K357" s="20">
        <v>702.25</v>
      </c>
      <c r="L357" s="21"/>
    </row>
    <row r="358" spans="1:12" x14ac:dyDescent="0.3">
      <c r="A358" s="22" t="s">
        <v>351</v>
      </c>
      <c r="B358" s="16" t="s">
        <v>351</v>
      </c>
      <c r="C358" s="17"/>
      <c r="D358" s="17"/>
      <c r="E358" s="17"/>
      <c r="F358" s="17"/>
      <c r="G358" s="23" t="s">
        <v>351</v>
      </c>
      <c r="H358" s="24"/>
      <c r="I358" s="24"/>
      <c r="J358" s="24"/>
      <c r="K358" s="24"/>
      <c r="L358" s="25"/>
    </row>
    <row r="359" spans="1:12" x14ac:dyDescent="0.3">
      <c r="A359" s="10" t="s">
        <v>967</v>
      </c>
      <c r="B359" s="15" t="s">
        <v>351</v>
      </c>
      <c r="C359" s="11" t="s">
        <v>968</v>
      </c>
      <c r="D359" s="12"/>
      <c r="E359" s="12"/>
      <c r="F359" s="12"/>
      <c r="G359" s="12"/>
      <c r="H359" s="13">
        <v>0</v>
      </c>
      <c r="I359" s="13">
        <v>2065.6999999999998</v>
      </c>
      <c r="J359" s="13">
        <v>1252.6300000000001</v>
      </c>
      <c r="K359" s="13">
        <v>813.07</v>
      </c>
      <c r="L359" s="14"/>
    </row>
    <row r="360" spans="1:12" x14ac:dyDescent="0.3">
      <c r="A360" s="10" t="s">
        <v>969</v>
      </c>
      <c r="B360" s="16" t="s">
        <v>351</v>
      </c>
      <c r="C360" s="17"/>
      <c r="D360" s="11" t="s">
        <v>968</v>
      </c>
      <c r="E360" s="12"/>
      <c r="F360" s="12"/>
      <c r="G360" s="12"/>
      <c r="H360" s="13">
        <v>0</v>
      </c>
      <c r="I360" s="13">
        <v>2065.6999999999998</v>
      </c>
      <c r="J360" s="13">
        <v>1252.6300000000001</v>
      </c>
      <c r="K360" s="13">
        <v>813.07</v>
      </c>
      <c r="L360" s="14"/>
    </row>
    <row r="361" spans="1:12" x14ac:dyDescent="0.3">
      <c r="A361" s="10" t="s">
        <v>970</v>
      </c>
      <c r="B361" s="16" t="s">
        <v>351</v>
      </c>
      <c r="C361" s="17"/>
      <c r="D361" s="17"/>
      <c r="E361" s="11" t="s">
        <v>968</v>
      </c>
      <c r="F361" s="12"/>
      <c r="G361" s="12"/>
      <c r="H361" s="13">
        <v>0</v>
      </c>
      <c r="I361" s="13">
        <v>2065.6999999999998</v>
      </c>
      <c r="J361" s="13">
        <v>1252.6300000000001</v>
      </c>
      <c r="K361" s="13">
        <v>813.07</v>
      </c>
      <c r="L361" s="14"/>
    </row>
    <row r="362" spans="1:12" x14ac:dyDescent="0.3">
      <c r="A362" s="10" t="s">
        <v>971</v>
      </c>
      <c r="B362" s="16" t="s">
        <v>351</v>
      </c>
      <c r="C362" s="17"/>
      <c r="D362" s="17"/>
      <c r="E362" s="17"/>
      <c r="F362" s="11" t="s">
        <v>968</v>
      </c>
      <c r="G362" s="12"/>
      <c r="H362" s="13">
        <v>0</v>
      </c>
      <c r="I362" s="13">
        <v>2065.6999999999998</v>
      </c>
      <c r="J362" s="13">
        <v>1252.6300000000001</v>
      </c>
      <c r="K362" s="13">
        <v>813.07</v>
      </c>
      <c r="L362" s="14"/>
    </row>
    <row r="363" spans="1:12" x14ac:dyDescent="0.3">
      <c r="A363" s="18" t="s">
        <v>972</v>
      </c>
      <c r="B363" s="16" t="s">
        <v>351</v>
      </c>
      <c r="C363" s="17"/>
      <c r="D363" s="17"/>
      <c r="E363" s="17"/>
      <c r="F363" s="17"/>
      <c r="G363" s="19" t="s">
        <v>968</v>
      </c>
      <c r="H363" s="20">
        <v>0</v>
      </c>
      <c r="I363" s="20">
        <v>2065.6999999999998</v>
      </c>
      <c r="J363" s="20">
        <v>1252.6300000000001</v>
      </c>
      <c r="K363" s="20">
        <v>813.07</v>
      </c>
      <c r="L363" s="21"/>
    </row>
    <row r="364" spans="1:12" x14ac:dyDescent="0.3">
      <c r="A364" s="22" t="s">
        <v>351</v>
      </c>
      <c r="B364" s="16" t="s">
        <v>351</v>
      </c>
      <c r="C364" s="17"/>
      <c r="D364" s="17"/>
      <c r="E364" s="17"/>
      <c r="F364" s="17"/>
      <c r="G364" s="23" t="s">
        <v>351</v>
      </c>
      <c r="H364" s="24"/>
      <c r="I364" s="24"/>
      <c r="J364" s="24"/>
      <c r="K364" s="24"/>
      <c r="L364" s="25"/>
    </row>
    <row r="365" spans="1:12" x14ac:dyDescent="0.3">
      <c r="A365" s="10" t="s">
        <v>973</v>
      </c>
      <c r="B365" s="15" t="s">
        <v>351</v>
      </c>
      <c r="C365" s="11" t="s">
        <v>974</v>
      </c>
      <c r="D365" s="12"/>
      <c r="E365" s="12"/>
      <c r="F365" s="12"/>
      <c r="G365" s="12"/>
      <c r="H365" s="13">
        <v>0</v>
      </c>
      <c r="I365" s="13">
        <v>940.6</v>
      </c>
      <c r="J365" s="13">
        <v>0</v>
      </c>
      <c r="K365" s="13">
        <v>940.6</v>
      </c>
      <c r="L365" s="14"/>
    </row>
    <row r="366" spans="1:12" x14ac:dyDescent="0.3">
      <c r="A366" s="10" t="s">
        <v>975</v>
      </c>
      <c r="B366" s="16" t="s">
        <v>351</v>
      </c>
      <c r="C366" s="17"/>
      <c r="D366" s="11" t="s">
        <v>974</v>
      </c>
      <c r="E366" s="12"/>
      <c r="F366" s="12"/>
      <c r="G366" s="12"/>
      <c r="H366" s="13">
        <v>0</v>
      </c>
      <c r="I366" s="13">
        <v>940.6</v>
      </c>
      <c r="J366" s="13">
        <v>0</v>
      </c>
      <c r="K366" s="13">
        <v>940.6</v>
      </c>
      <c r="L366" s="14"/>
    </row>
    <row r="367" spans="1:12" x14ac:dyDescent="0.3">
      <c r="A367" s="10" t="s">
        <v>976</v>
      </c>
      <c r="B367" s="16" t="s">
        <v>351</v>
      </c>
      <c r="C367" s="17"/>
      <c r="D367" s="17"/>
      <c r="E367" s="11" t="s">
        <v>974</v>
      </c>
      <c r="F367" s="12"/>
      <c r="G367" s="12"/>
      <c r="H367" s="13">
        <v>0</v>
      </c>
      <c r="I367" s="13">
        <v>940.6</v>
      </c>
      <c r="J367" s="13">
        <v>0</v>
      </c>
      <c r="K367" s="13">
        <v>940.6</v>
      </c>
      <c r="L367" s="14"/>
    </row>
    <row r="368" spans="1:12" x14ac:dyDescent="0.3">
      <c r="A368" s="10" t="s">
        <v>977</v>
      </c>
      <c r="B368" s="16" t="s">
        <v>351</v>
      </c>
      <c r="C368" s="17"/>
      <c r="D368" s="17"/>
      <c r="E368" s="17"/>
      <c r="F368" s="11" t="s">
        <v>974</v>
      </c>
      <c r="G368" s="12"/>
      <c r="H368" s="13">
        <v>0</v>
      </c>
      <c r="I368" s="13">
        <v>940.6</v>
      </c>
      <c r="J368" s="13">
        <v>0</v>
      </c>
      <c r="K368" s="13">
        <v>940.6</v>
      </c>
      <c r="L368" s="14"/>
    </row>
    <row r="369" spans="1:12" x14ac:dyDescent="0.3">
      <c r="A369" s="18" t="s">
        <v>978</v>
      </c>
      <c r="B369" s="16" t="s">
        <v>351</v>
      </c>
      <c r="C369" s="17"/>
      <c r="D369" s="17"/>
      <c r="E369" s="17"/>
      <c r="F369" s="17"/>
      <c r="G369" s="19" t="s">
        <v>979</v>
      </c>
      <c r="H369" s="20">
        <v>0</v>
      </c>
      <c r="I369" s="20">
        <v>940.6</v>
      </c>
      <c r="J369" s="20">
        <v>0</v>
      </c>
      <c r="K369" s="20">
        <v>940.6</v>
      </c>
      <c r="L369" s="21"/>
    </row>
    <row r="370" spans="1:12" x14ac:dyDescent="0.3">
      <c r="A370" s="22" t="s">
        <v>351</v>
      </c>
      <c r="B370" s="16" t="s">
        <v>351</v>
      </c>
      <c r="C370" s="17"/>
      <c r="D370" s="17"/>
      <c r="E370" s="17"/>
      <c r="F370" s="17"/>
      <c r="G370" s="23" t="s">
        <v>351</v>
      </c>
      <c r="H370" s="24"/>
      <c r="I370" s="24"/>
      <c r="J370" s="24"/>
      <c r="K370" s="24"/>
      <c r="L370" s="25"/>
    </row>
    <row r="371" spans="1:12" x14ac:dyDescent="0.3">
      <c r="A371" s="10" t="s">
        <v>72</v>
      </c>
      <c r="B371" s="11" t="s">
        <v>984</v>
      </c>
      <c r="C371" s="12"/>
      <c r="D371" s="12"/>
      <c r="E371" s="12"/>
      <c r="F371" s="12"/>
      <c r="G371" s="12"/>
      <c r="H371" s="13">
        <v>0</v>
      </c>
      <c r="I371" s="13">
        <v>0</v>
      </c>
      <c r="J371" s="13">
        <v>4815582.8099999996</v>
      </c>
      <c r="K371" s="13">
        <v>4815582.8099999996</v>
      </c>
      <c r="L371" s="14"/>
    </row>
    <row r="372" spans="1:12" x14ac:dyDescent="0.3">
      <c r="A372" s="10" t="s">
        <v>985</v>
      </c>
      <c r="B372" s="15" t="s">
        <v>351</v>
      </c>
      <c r="C372" s="11" t="s">
        <v>984</v>
      </c>
      <c r="D372" s="12"/>
      <c r="E372" s="12"/>
      <c r="F372" s="12"/>
      <c r="G372" s="12"/>
      <c r="H372" s="13">
        <v>0</v>
      </c>
      <c r="I372" s="13">
        <v>0</v>
      </c>
      <c r="J372" s="13">
        <v>4815582.8099999996</v>
      </c>
      <c r="K372" s="13">
        <v>4815582.8099999996</v>
      </c>
      <c r="L372" s="14"/>
    </row>
    <row r="373" spans="1:12" x14ac:dyDescent="0.3">
      <c r="A373" s="10" t="s">
        <v>986</v>
      </c>
      <c r="B373" s="16" t="s">
        <v>351</v>
      </c>
      <c r="C373" s="17"/>
      <c r="D373" s="11" t="s">
        <v>984</v>
      </c>
      <c r="E373" s="12"/>
      <c r="F373" s="12"/>
      <c r="G373" s="12"/>
      <c r="H373" s="13">
        <v>0</v>
      </c>
      <c r="I373" s="13">
        <v>0</v>
      </c>
      <c r="J373" s="13">
        <v>4815582.8099999996</v>
      </c>
      <c r="K373" s="13">
        <v>4815582.8099999996</v>
      </c>
      <c r="L373" s="14"/>
    </row>
    <row r="374" spans="1:12" x14ac:dyDescent="0.3">
      <c r="A374" s="10" t="s">
        <v>987</v>
      </c>
      <c r="B374" s="16" t="s">
        <v>351</v>
      </c>
      <c r="C374" s="17"/>
      <c r="D374" s="17"/>
      <c r="E374" s="11" t="s">
        <v>988</v>
      </c>
      <c r="F374" s="12"/>
      <c r="G374" s="12"/>
      <c r="H374" s="13">
        <v>0</v>
      </c>
      <c r="I374" s="13">
        <v>0</v>
      </c>
      <c r="J374" s="13">
        <v>4441618.07</v>
      </c>
      <c r="K374" s="13">
        <v>4441618.07</v>
      </c>
      <c r="L374" s="14"/>
    </row>
    <row r="375" spans="1:12" x14ac:dyDescent="0.3">
      <c r="A375" s="10" t="s">
        <v>989</v>
      </c>
      <c r="B375" s="16" t="s">
        <v>351</v>
      </c>
      <c r="C375" s="17"/>
      <c r="D375" s="17"/>
      <c r="E375" s="17"/>
      <c r="F375" s="11" t="s">
        <v>988</v>
      </c>
      <c r="G375" s="12"/>
      <c r="H375" s="13">
        <v>0</v>
      </c>
      <c r="I375" s="13">
        <v>0</v>
      </c>
      <c r="J375" s="13">
        <v>4441618.07</v>
      </c>
      <c r="K375" s="13">
        <v>4441618.07</v>
      </c>
      <c r="L375" s="14"/>
    </row>
    <row r="376" spans="1:12" x14ac:dyDescent="0.3">
      <c r="A376" s="18" t="s">
        <v>990</v>
      </c>
      <c r="B376" s="16" t="s">
        <v>351</v>
      </c>
      <c r="C376" s="17"/>
      <c r="D376" s="17"/>
      <c r="E376" s="17"/>
      <c r="F376" s="17"/>
      <c r="G376" s="19" t="s">
        <v>991</v>
      </c>
      <c r="H376" s="20">
        <v>0</v>
      </c>
      <c r="I376" s="20">
        <v>0</v>
      </c>
      <c r="J376" s="20">
        <v>4441618.07</v>
      </c>
      <c r="K376" s="20">
        <v>4441618.07</v>
      </c>
      <c r="L376" s="21"/>
    </row>
    <row r="377" spans="1:12" x14ac:dyDescent="0.3">
      <c r="A377" s="22" t="s">
        <v>351</v>
      </c>
      <c r="B377" s="16" t="s">
        <v>351</v>
      </c>
      <c r="C377" s="17"/>
      <c r="D377" s="17"/>
      <c r="E377" s="17"/>
      <c r="F377" s="17"/>
      <c r="G377" s="23" t="s">
        <v>351</v>
      </c>
      <c r="H377" s="24"/>
      <c r="I377" s="24"/>
      <c r="J377" s="24"/>
      <c r="K377" s="24"/>
      <c r="L377" s="25"/>
    </row>
    <row r="378" spans="1:12" x14ac:dyDescent="0.3">
      <c r="A378" s="10" t="s">
        <v>992</v>
      </c>
      <c r="B378" s="16" t="s">
        <v>351</v>
      </c>
      <c r="C378" s="17"/>
      <c r="D378" s="17"/>
      <c r="E378" s="11" t="s">
        <v>993</v>
      </c>
      <c r="F378" s="12"/>
      <c r="G378" s="12"/>
      <c r="H378" s="13">
        <v>0</v>
      </c>
      <c r="I378" s="13">
        <v>0</v>
      </c>
      <c r="J378" s="13">
        <v>5506.33</v>
      </c>
      <c r="K378" s="13">
        <v>5506.33</v>
      </c>
      <c r="L378" s="14"/>
    </row>
    <row r="379" spans="1:12" x14ac:dyDescent="0.3">
      <c r="A379" s="10" t="s">
        <v>994</v>
      </c>
      <c r="B379" s="16" t="s">
        <v>351</v>
      </c>
      <c r="C379" s="17"/>
      <c r="D379" s="17"/>
      <c r="E379" s="17"/>
      <c r="F379" s="11" t="s">
        <v>995</v>
      </c>
      <c r="G379" s="12"/>
      <c r="H379" s="13">
        <v>0</v>
      </c>
      <c r="I379" s="13">
        <v>0</v>
      </c>
      <c r="J379" s="13">
        <v>5506.33</v>
      </c>
      <c r="K379" s="13">
        <v>5506.33</v>
      </c>
      <c r="L379" s="14"/>
    </row>
    <row r="380" spans="1:12" x14ac:dyDescent="0.3">
      <c r="A380" s="18" t="s">
        <v>996</v>
      </c>
      <c r="B380" s="16" t="s">
        <v>351</v>
      </c>
      <c r="C380" s="17"/>
      <c r="D380" s="17"/>
      <c r="E380" s="17"/>
      <c r="F380" s="17"/>
      <c r="G380" s="19" t="s">
        <v>997</v>
      </c>
      <c r="H380" s="20">
        <v>0</v>
      </c>
      <c r="I380" s="20">
        <v>0</v>
      </c>
      <c r="J380" s="20">
        <v>5506.33</v>
      </c>
      <c r="K380" s="20">
        <v>5506.33</v>
      </c>
      <c r="L380" s="21"/>
    </row>
    <row r="381" spans="1:12" x14ac:dyDescent="0.3">
      <c r="A381" s="22" t="s">
        <v>351</v>
      </c>
      <c r="B381" s="16" t="s">
        <v>351</v>
      </c>
      <c r="C381" s="17"/>
      <c r="D381" s="17"/>
      <c r="E381" s="17"/>
      <c r="F381" s="17"/>
      <c r="G381" s="23" t="s">
        <v>351</v>
      </c>
      <c r="H381" s="24"/>
      <c r="I381" s="24"/>
      <c r="J381" s="24"/>
      <c r="K381" s="24"/>
      <c r="L381" s="25"/>
    </row>
    <row r="382" spans="1:12" x14ac:dyDescent="0.3">
      <c r="A382" s="10" t="s">
        <v>998</v>
      </c>
      <c r="B382" s="16" t="s">
        <v>351</v>
      </c>
      <c r="C382" s="17"/>
      <c r="D382" s="17"/>
      <c r="E382" s="11" t="s">
        <v>999</v>
      </c>
      <c r="F382" s="12"/>
      <c r="G382" s="12"/>
      <c r="H382" s="13">
        <v>0</v>
      </c>
      <c r="I382" s="13">
        <v>0</v>
      </c>
      <c r="J382" s="13">
        <v>367517.81</v>
      </c>
      <c r="K382" s="13">
        <v>367517.81</v>
      </c>
      <c r="L382" s="14"/>
    </row>
    <row r="383" spans="1:12" x14ac:dyDescent="0.3">
      <c r="A383" s="10" t="s">
        <v>1000</v>
      </c>
      <c r="B383" s="16" t="s">
        <v>351</v>
      </c>
      <c r="C383" s="17"/>
      <c r="D383" s="17"/>
      <c r="E383" s="17"/>
      <c r="F383" s="11" t="s">
        <v>999</v>
      </c>
      <c r="G383" s="12"/>
      <c r="H383" s="13">
        <v>0</v>
      </c>
      <c r="I383" s="13">
        <v>0</v>
      </c>
      <c r="J383" s="13">
        <v>367517.81</v>
      </c>
      <c r="K383" s="13">
        <v>367517.81</v>
      </c>
      <c r="L383" s="14"/>
    </row>
    <row r="384" spans="1:12" x14ac:dyDescent="0.3">
      <c r="A384" s="18" t="s">
        <v>1001</v>
      </c>
      <c r="B384" s="16" t="s">
        <v>351</v>
      </c>
      <c r="C384" s="17"/>
      <c r="D384" s="17"/>
      <c r="E384" s="17"/>
      <c r="F384" s="17"/>
      <c r="G384" s="19" t="s">
        <v>1002</v>
      </c>
      <c r="H384" s="20">
        <v>0</v>
      </c>
      <c r="I384" s="20">
        <v>0</v>
      </c>
      <c r="J384" s="20">
        <v>367464.02</v>
      </c>
      <c r="K384" s="20">
        <v>367464.02</v>
      </c>
      <c r="L384" s="21"/>
    </row>
    <row r="385" spans="1:12" x14ac:dyDescent="0.3">
      <c r="A385" s="18" t="s">
        <v>1003</v>
      </c>
      <c r="B385" s="16" t="s">
        <v>351</v>
      </c>
      <c r="C385" s="17"/>
      <c r="D385" s="17"/>
      <c r="E385" s="17"/>
      <c r="F385" s="17"/>
      <c r="G385" s="19" t="s">
        <v>1004</v>
      </c>
      <c r="H385" s="20">
        <v>0</v>
      </c>
      <c r="I385" s="20">
        <v>0</v>
      </c>
      <c r="J385" s="20">
        <v>53.79</v>
      </c>
      <c r="K385" s="20">
        <v>53.79</v>
      </c>
      <c r="L385" s="21"/>
    </row>
    <row r="386" spans="1:12" x14ac:dyDescent="0.3">
      <c r="A386" s="22" t="s">
        <v>351</v>
      </c>
      <c r="B386" s="16" t="s">
        <v>351</v>
      </c>
      <c r="C386" s="17"/>
      <c r="D386" s="17"/>
      <c r="E386" s="17"/>
      <c r="F386" s="17"/>
      <c r="G386" s="23" t="s">
        <v>351</v>
      </c>
      <c r="H386" s="24"/>
      <c r="I386" s="24"/>
      <c r="J386" s="24"/>
      <c r="K386" s="24"/>
      <c r="L386" s="25"/>
    </row>
    <row r="387" spans="1:12" x14ac:dyDescent="0.3">
      <c r="A387" s="10" t="s">
        <v>1016</v>
      </c>
      <c r="B387" s="16" t="s">
        <v>351</v>
      </c>
      <c r="C387" s="17"/>
      <c r="D387" s="17"/>
      <c r="E387" s="11" t="s">
        <v>974</v>
      </c>
      <c r="F387" s="12"/>
      <c r="G387" s="12"/>
      <c r="H387" s="13">
        <v>0</v>
      </c>
      <c r="I387" s="13">
        <v>0</v>
      </c>
      <c r="J387" s="13">
        <v>940.6</v>
      </c>
      <c r="K387" s="13">
        <v>940.6</v>
      </c>
      <c r="L387" s="14"/>
    </row>
    <row r="388" spans="1:12" x14ac:dyDescent="0.3">
      <c r="A388" s="10" t="s">
        <v>1017</v>
      </c>
      <c r="B388" s="16" t="s">
        <v>351</v>
      </c>
      <c r="C388" s="17"/>
      <c r="D388" s="17"/>
      <c r="E388" s="17"/>
      <c r="F388" s="11" t="s">
        <v>974</v>
      </c>
      <c r="G388" s="12"/>
      <c r="H388" s="13">
        <v>0</v>
      </c>
      <c r="I388" s="13">
        <v>0</v>
      </c>
      <c r="J388" s="13">
        <v>940.6</v>
      </c>
      <c r="K388" s="13">
        <v>940.6</v>
      </c>
      <c r="L388" s="14"/>
    </row>
    <row r="389" spans="1:12" x14ac:dyDescent="0.3">
      <c r="A389" s="18" t="s">
        <v>1018</v>
      </c>
      <c r="B389" s="16" t="s">
        <v>351</v>
      </c>
      <c r="C389" s="17"/>
      <c r="D389" s="17"/>
      <c r="E389" s="17"/>
      <c r="F389" s="17"/>
      <c r="G389" s="19" t="s">
        <v>979</v>
      </c>
      <c r="H389" s="20">
        <v>0</v>
      </c>
      <c r="I389" s="20">
        <v>0</v>
      </c>
      <c r="J389" s="20">
        <v>940.6</v>
      </c>
      <c r="K389" s="20">
        <v>940.6</v>
      </c>
      <c r="L389" s="21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BA2BD-0554-4D7E-BA2C-B9914288CF61}">
  <dimension ref="A1:O501"/>
  <sheetViews>
    <sheetView topLeftCell="A440" workbookViewId="0">
      <selection activeCell="L464" sqref="L464"/>
    </sheetView>
  </sheetViews>
  <sheetFormatPr defaultColWidth="8.88671875" defaultRowHeight="14.4" x14ac:dyDescent="0.3"/>
  <cols>
    <col min="1" max="1" width="16.6640625" style="147" customWidth="1"/>
    <col min="2" max="6" width="1.5546875" style="147" customWidth="1"/>
    <col min="7" max="7" width="55" style="147" bestFit="1" customWidth="1"/>
    <col min="8" max="8" width="13.6640625" style="147" bestFit="1" customWidth="1"/>
    <col min="9" max="10" width="12.6640625" style="147" bestFit="1" customWidth="1"/>
    <col min="11" max="11" width="13.44140625" style="147" bestFit="1" customWidth="1"/>
    <col min="12" max="12" width="12.88671875" bestFit="1" customWidth="1"/>
    <col min="13" max="13" width="11.6640625" bestFit="1" customWidth="1"/>
    <col min="14" max="15" width="11.5546875" bestFit="1" customWidth="1"/>
  </cols>
  <sheetData>
    <row r="1" spans="1:11" x14ac:dyDescent="0.3">
      <c r="A1" s="181" t="s">
        <v>342</v>
      </c>
      <c r="B1" s="182" t="s">
        <v>343</v>
      </c>
      <c r="C1" s="183"/>
      <c r="D1" s="183"/>
      <c r="E1" s="183"/>
      <c r="F1" s="183"/>
      <c r="G1" s="183"/>
      <c r="H1" s="184" t="s">
        <v>344</v>
      </c>
      <c r="I1" s="184" t="s">
        <v>345</v>
      </c>
      <c r="J1" s="184" t="s">
        <v>346</v>
      </c>
      <c r="K1" s="184" t="s">
        <v>347</v>
      </c>
    </row>
    <row r="3" spans="1:11" x14ac:dyDescent="0.3">
      <c r="A3" s="185" t="s">
        <v>348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x14ac:dyDescent="0.3">
      <c r="A4" s="187" t="s">
        <v>24</v>
      </c>
      <c r="B4" s="188" t="s">
        <v>349</v>
      </c>
      <c r="C4" s="189"/>
      <c r="D4" s="189"/>
      <c r="E4" s="189"/>
      <c r="F4" s="189"/>
      <c r="G4" s="189"/>
      <c r="H4" s="190">
        <v>65935011.259999998</v>
      </c>
      <c r="I4" s="190">
        <v>22222842.629999999</v>
      </c>
      <c r="J4" s="190">
        <v>23247301.43</v>
      </c>
      <c r="K4" s="190">
        <v>64910552.460000001</v>
      </c>
    </row>
    <row r="5" spans="1:11" x14ac:dyDescent="0.3">
      <c r="A5" s="187" t="s">
        <v>350</v>
      </c>
      <c r="B5" s="191" t="s">
        <v>351</v>
      </c>
      <c r="C5" s="188" t="s">
        <v>352</v>
      </c>
      <c r="D5" s="189"/>
      <c r="E5" s="189"/>
      <c r="F5" s="189"/>
      <c r="G5" s="189"/>
      <c r="H5" s="190">
        <v>52917932.920000002</v>
      </c>
      <c r="I5" s="190">
        <v>20945122.609999999</v>
      </c>
      <c r="J5" s="190">
        <v>22659690.34</v>
      </c>
      <c r="K5" s="190">
        <v>51203365.189999998</v>
      </c>
    </row>
    <row r="6" spans="1:11" x14ac:dyDescent="0.3">
      <c r="A6" s="187" t="s">
        <v>353</v>
      </c>
      <c r="B6" s="192" t="s">
        <v>351</v>
      </c>
      <c r="C6" s="193"/>
      <c r="D6" s="188" t="s">
        <v>354</v>
      </c>
      <c r="E6" s="189"/>
      <c r="F6" s="189"/>
      <c r="G6" s="189"/>
      <c r="H6" s="190">
        <v>51339383.939999998</v>
      </c>
      <c r="I6" s="190">
        <v>18703345.539999999</v>
      </c>
      <c r="J6" s="190">
        <v>20010532.66</v>
      </c>
      <c r="K6" s="190">
        <v>50032196.82</v>
      </c>
    </row>
    <row r="7" spans="1:11" x14ac:dyDescent="0.3">
      <c r="A7" s="187" t="s">
        <v>355</v>
      </c>
      <c r="B7" s="192" t="s">
        <v>351</v>
      </c>
      <c r="C7" s="193"/>
      <c r="D7" s="193"/>
      <c r="E7" s="188" t="s">
        <v>354</v>
      </c>
      <c r="F7" s="189"/>
      <c r="G7" s="189"/>
      <c r="H7" s="190">
        <v>51339383.939999998</v>
      </c>
      <c r="I7" s="190">
        <v>18703345.539999999</v>
      </c>
      <c r="J7" s="190">
        <v>20010532.66</v>
      </c>
      <c r="K7" s="190">
        <v>50032196.82</v>
      </c>
    </row>
    <row r="8" spans="1:11" x14ac:dyDescent="0.3">
      <c r="A8" s="187" t="s">
        <v>356</v>
      </c>
      <c r="B8" s="192" t="s">
        <v>351</v>
      </c>
      <c r="C8" s="193"/>
      <c r="D8" s="193"/>
      <c r="E8" s="193"/>
      <c r="F8" s="188" t="s">
        <v>357</v>
      </c>
      <c r="G8" s="189"/>
      <c r="H8" s="190">
        <v>5000</v>
      </c>
      <c r="I8" s="190">
        <v>6868.59</v>
      </c>
      <c r="J8" s="190">
        <v>6868.59</v>
      </c>
      <c r="K8" s="190">
        <v>5000</v>
      </c>
    </row>
    <row r="9" spans="1:11" x14ac:dyDescent="0.3">
      <c r="A9" s="194" t="s">
        <v>358</v>
      </c>
      <c r="B9" s="192" t="s">
        <v>351</v>
      </c>
      <c r="C9" s="193"/>
      <c r="D9" s="193"/>
      <c r="E9" s="193"/>
      <c r="F9" s="193"/>
      <c r="G9" s="195" t="s">
        <v>359</v>
      </c>
      <c r="H9" s="196">
        <v>5000</v>
      </c>
      <c r="I9" s="196">
        <v>6868.59</v>
      </c>
      <c r="J9" s="196">
        <v>6868.59</v>
      </c>
      <c r="K9" s="196">
        <v>5000</v>
      </c>
    </row>
    <row r="10" spans="1:11" x14ac:dyDescent="0.3">
      <c r="A10" s="197" t="s">
        <v>351</v>
      </c>
      <c r="B10" s="192" t="s">
        <v>351</v>
      </c>
      <c r="C10" s="193"/>
      <c r="D10" s="193"/>
      <c r="E10" s="193"/>
      <c r="F10" s="193"/>
      <c r="G10" s="198" t="s">
        <v>351</v>
      </c>
      <c r="H10" s="199"/>
      <c r="I10" s="199"/>
      <c r="J10" s="199"/>
      <c r="K10" s="199"/>
    </row>
    <row r="11" spans="1:11" x14ac:dyDescent="0.3">
      <c r="A11" s="187" t="s">
        <v>360</v>
      </c>
      <c r="B11" s="192" t="s">
        <v>351</v>
      </c>
      <c r="C11" s="193"/>
      <c r="D11" s="193"/>
      <c r="E11" s="193"/>
      <c r="F11" s="188" t="s">
        <v>361</v>
      </c>
      <c r="G11" s="189"/>
      <c r="H11" s="190">
        <v>1011.85</v>
      </c>
      <c r="I11" s="190">
        <v>13190412.1</v>
      </c>
      <c r="J11" s="190">
        <v>13189727.939999999</v>
      </c>
      <c r="K11" s="190">
        <v>1696.01</v>
      </c>
    </row>
    <row r="12" spans="1:11" x14ac:dyDescent="0.3">
      <c r="A12" s="194" t="s">
        <v>362</v>
      </c>
      <c r="B12" s="192" t="s">
        <v>351</v>
      </c>
      <c r="C12" s="193"/>
      <c r="D12" s="193"/>
      <c r="E12" s="193"/>
      <c r="F12" s="193"/>
      <c r="G12" s="195" t="s">
        <v>363</v>
      </c>
      <c r="H12" s="200">
        <v>527.45000000000005</v>
      </c>
      <c r="I12" s="196">
        <v>13128328.77</v>
      </c>
      <c r="J12" s="196">
        <v>13127655.939999999</v>
      </c>
      <c r="K12" s="196">
        <v>1200.28</v>
      </c>
    </row>
    <row r="13" spans="1:11" x14ac:dyDescent="0.3">
      <c r="A13" s="194" t="s">
        <v>364</v>
      </c>
      <c r="B13" s="192" t="s">
        <v>351</v>
      </c>
      <c r="C13" s="193"/>
      <c r="D13" s="193"/>
      <c r="E13" s="193"/>
      <c r="F13" s="193"/>
      <c r="G13" s="195" t="s">
        <v>365</v>
      </c>
      <c r="H13" s="200">
        <v>349.91</v>
      </c>
      <c r="I13" s="200">
        <v>0</v>
      </c>
      <c r="J13" s="200">
        <v>0</v>
      </c>
      <c r="K13" s="200">
        <v>349.91</v>
      </c>
    </row>
    <row r="14" spans="1:11" x14ac:dyDescent="0.3">
      <c r="A14" s="194" t="s">
        <v>366</v>
      </c>
      <c r="B14" s="192" t="s">
        <v>351</v>
      </c>
      <c r="C14" s="193"/>
      <c r="D14" s="193"/>
      <c r="E14" s="193"/>
      <c r="F14" s="193"/>
      <c r="G14" s="195" t="s">
        <v>367</v>
      </c>
      <c r="H14" s="200">
        <v>55.63</v>
      </c>
      <c r="I14" s="196">
        <v>62083.33</v>
      </c>
      <c r="J14" s="196">
        <v>62000</v>
      </c>
      <c r="K14" s="200">
        <v>138.96</v>
      </c>
    </row>
    <row r="15" spans="1:11" x14ac:dyDescent="0.3">
      <c r="A15" s="194" t="s">
        <v>368</v>
      </c>
      <c r="B15" s="192" t="s">
        <v>351</v>
      </c>
      <c r="C15" s="193"/>
      <c r="D15" s="193"/>
      <c r="E15" s="193"/>
      <c r="F15" s="193"/>
      <c r="G15" s="195" t="s">
        <v>369</v>
      </c>
      <c r="H15" s="200">
        <v>78.86</v>
      </c>
      <c r="I15" s="200">
        <v>0</v>
      </c>
      <c r="J15" s="200">
        <v>72</v>
      </c>
      <c r="K15" s="200">
        <v>6.86</v>
      </c>
    </row>
    <row r="16" spans="1:11" x14ac:dyDescent="0.3">
      <c r="A16" s="197" t="s">
        <v>351</v>
      </c>
      <c r="B16" s="192" t="s">
        <v>351</v>
      </c>
      <c r="C16" s="193"/>
      <c r="D16" s="193"/>
      <c r="E16" s="193"/>
      <c r="F16" s="193"/>
      <c r="G16" s="198" t="s">
        <v>351</v>
      </c>
      <c r="H16" s="199"/>
      <c r="I16" s="199"/>
      <c r="J16" s="199"/>
      <c r="K16" s="199"/>
    </row>
    <row r="17" spans="1:11" x14ac:dyDescent="0.3">
      <c r="A17" s="187" t="s">
        <v>370</v>
      </c>
      <c r="B17" s="192" t="s">
        <v>351</v>
      </c>
      <c r="C17" s="193"/>
      <c r="D17" s="193"/>
      <c r="E17" s="193"/>
      <c r="F17" s="188" t="s">
        <v>371</v>
      </c>
      <c r="G17" s="189"/>
      <c r="H17" s="201">
        <v>0</v>
      </c>
      <c r="I17" s="190">
        <v>21000</v>
      </c>
      <c r="J17" s="190">
        <v>21000</v>
      </c>
      <c r="K17" s="201">
        <v>0</v>
      </c>
    </row>
    <row r="18" spans="1:11" x14ac:dyDescent="0.3">
      <c r="A18" s="194" t="s">
        <v>372</v>
      </c>
      <c r="B18" s="192" t="s">
        <v>351</v>
      </c>
      <c r="C18" s="193"/>
      <c r="D18" s="193"/>
      <c r="E18" s="193"/>
      <c r="F18" s="193"/>
      <c r="G18" s="195" t="s">
        <v>373</v>
      </c>
      <c r="H18" s="200">
        <v>0</v>
      </c>
      <c r="I18" s="196">
        <v>21000</v>
      </c>
      <c r="J18" s="196">
        <v>21000</v>
      </c>
      <c r="K18" s="200">
        <v>0</v>
      </c>
    </row>
    <row r="19" spans="1:11" x14ac:dyDescent="0.3">
      <c r="A19" s="197" t="s">
        <v>351</v>
      </c>
      <c r="B19" s="192" t="s">
        <v>351</v>
      </c>
      <c r="C19" s="193"/>
      <c r="D19" s="193"/>
      <c r="E19" s="193"/>
      <c r="F19" s="193"/>
      <c r="G19" s="198" t="s">
        <v>351</v>
      </c>
      <c r="H19" s="199"/>
      <c r="I19" s="199"/>
      <c r="J19" s="199"/>
      <c r="K19" s="199"/>
    </row>
    <row r="20" spans="1:11" x14ac:dyDescent="0.3">
      <c r="A20" s="187" t="s">
        <v>374</v>
      </c>
      <c r="B20" s="192" t="s">
        <v>351</v>
      </c>
      <c r="C20" s="193"/>
      <c r="D20" s="193"/>
      <c r="E20" s="193"/>
      <c r="F20" s="188" t="s">
        <v>375</v>
      </c>
      <c r="G20" s="189"/>
      <c r="H20" s="190">
        <v>50848351.700000003</v>
      </c>
      <c r="I20" s="190">
        <v>5309302.33</v>
      </c>
      <c r="J20" s="190">
        <v>6641637.6699999999</v>
      </c>
      <c r="K20" s="190">
        <v>49516016.359999999</v>
      </c>
    </row>
    <row r="21" spans="1:11" x14ac:dyDescent="0.3">
      <c r="A21" s="194" t="s">
        <v>376</v>
      </c>
      <c r="B21" s="192" t="s">
        <v>351</v>
      </c>
      <c r="C21" s="193"/>
      <c r="D21" s="193"/>
      <c r="E21" s="193"/>
      <c r="F21" s="193"/>
      <c r="G21" s="195" t="s">
        <v>377</v>
      </c>
      <c r="H21" s="196">
        <v>43878776.109999999</v>
      </c>
      <c r="I21" s="196">
        <v>5185320.5</v>
      </c>
      <c r="J21" s="196">
        <v>6632642.96</v>
      </c>
      <c r="K21" s="196">
        <v>42431453.649999999</v>
      </c>
    </row>
    <row r="22" spans="1:11" x14ac:dyDescent="0.3">
      <c r="A22" s="194" t="s">
        <v>378</v>
      </c>
      <c r="B22" s="192" t="s">
        <v>351</v>
      </c>
      <c r="C22" s="193"/>
      <c r="D22" s="193"/>
      <c r="E22" s="193"/>
      <c r="F22" s="193"/>
      <c r="G22" s="195" t="s">
        <v>379</v>
      </c>
      <c r="H22" s="196">
        <v>4586183.5599999996</v>
      </c>
      <c r="I22" s="196">
        <v>40767.300000000003</v>
      </c>
      <c r="J22" s="196">
        <v>5530.57</v>
      </c>
      <c r="K22" s="196">
        <v>4621420.29</v>
      </c>
    </row>
    <row r="23" spans="1:11" x14ac:dyDescent="0.3">
      <c r="A23" s="194" t="s">
        <v>380</v>
      </c>
      <c r="B23" s="192" t="s">
        <v>351</v>
      </c>
      <c r="C23" s="193"/>
      <c r="D23" s="193"/>
      <c r="E23" s="193"/>
      <c r="F23" s="193"/>
      <c r="G23" s="195" t="s">
        <v>381</v>
      </c>
      <c r="H23" s="196">
        <v>2361611.84</v>
      </c>
      <c r="I23" s="196">
        <v>83021.289999999994</v>
      </c>
      <c r="J23" s="196">
        <v>3431.35</v>
      </c>
      <c r="K23" s="196">
        <v>2441201.7799999998</v>
      </c>
    </row>
    <row r="24" spans="1:11" x14ac:dyDescent="0.3">
      <c r="A24" s="194" t="s">
        <v>382</v>
      </c>
      <c r="B24" s="192" t="s">
        <v>351</v>
      </c>
      <c r="C24" s="193"/>
      <c r="D24" s="193"/>
      <c r="E24" s="193"/>
      <c r="F24" s="193"/>
      <c r="G24" s="195" t="s">
        <v>383</v>
      </c>
      <c r="H24" s="196">
        <v>21780.19</v>
      </c>
      <c r="I24" s="200">
        <v>193.24</v>
      </c>
      <c r="J24" s="200">
        <v>32.79</v>
      </c>
      <c r="K24" s="196">
        <v>21940.639999999999</v>
      </c>
    </row>
    <row r="25" spans="1:11" x14ac:dyDescent="0.3">
      <c r="A25" s="197" t="s">
        <v>351</v>
      </c>
      <c r="B25" s="192" t="s">
        <v>351</v>
      </c>
      <c r="C25" s="193"/>
      <c r="D25" s="193"/>
      <c r="E25" s="193"/>
      <c r="F25" s="193"/>
      <c r="G25" s="198" t="s">
        <v>351</v>
      </c>
      <c r="H25" s="199"/>
      <c r="I25" s="199"/>
      <c r="J25" s="199"/>
      <c r="K25" s="199"/>
    </row>
    <row r="26" spans="1:11" x14ac:dyDescent="0.3">
      <c r="A26" s="187" t="s">
        <v>384</v>
      </c>
      <c r="B26" s="192" t="s">
        <v>351</v>
      </c>
      <c r="C26" s="193"/>
      <c r="D26" s="193"/>
      <c r="E26" s="193"/>
      <c r="F26" s="188" t="s">
        <v>385</v>
      </c>
      <c r="G26" s="189"/>
      <c r="H26" s="190">
        <v>485020.39</v>
      </c>
      <c r="I26" s="190">
        <v>24464.06</v>
      </c>
      <c r="J26" s="201">
        <v>0</v>
      </c>
      <c r="K26" s="190">
        <v>509484.45</v>
      </c>
    </row>
    <row r="27" spans="1:11" x14ac:dyDescent="0.3">
      <c r="A27" s="194" t="s">
        <v>386</v>
      </c>
      <c r="B27" s="192" t="s">
        <v>351</v>
      </c>
      <c r="C27" s="193"/>
      <c r="D27" s="193"/>
      <c r="E27" s="193"/>
      <c r="F27" s="193"/>
      <c r="G27" s="195" t="s">
        <v>387</v>
      </c>
      <c r="H27" s="196">
        <v>485020.39</v>
      </c>
      <c r="I27" s="196">
        <v>24464.06</v>
      </c>
      <c r="J27" s="200">
        <v>0</v>
      </c>
      <c r="K27" s="196">
        <v>509484.45</v>
      </c>
    </row>
    <row r="28" spans="1:11" x14ac:dyDescent="0.3">
      <c r="A28" s="197" t="s">
        <v>351</v>
      </c>
      <c r="B28" s="192" t="s">
        <v>351</v>
      </c>
      <c r="C28" s="193"/>
      <c r="D28" s="193"/>
      <c r="E28" s="193"/>
      <c r="F28" s="193"/>
      <c r="G28" s="198" t="s">
        <v>351</v>
      </c>
      <c r="H28" s="199"/>
      <c r="I28" s="199"/>
      <c r="J28" s="199"/>
      <c r="K28" s="199"/>
    </row>
    <row r="29" spans="1:11" x14ac:dyDescent="0.3">
      <c r="A29" s="187" t="s">
        <v>388</v>
      </c>
      <c r="B29" s="192" t="s">
        <v>351</v>
      </c>
      <c r="C29" s="193"/>
      <c r="D29" s="193"/>
      <c r="E29" s="193"/>
      <c r="F29" s="188" t="s">
        <v>389</v>
      </c>
      <c r="G29" s="189"/>
      <c r="H29" s="201">
        <v>0</v>
      </c>
      <c r="I29" s="190">
        <v>151298.46</v>
      </c>
      <c r="J29" s="190">
        <v>151298.46</v>
      </c>
      <c r="K29" s="201">
        <v>0</v>
      </c>
    </row>
    <row r="30" spans="1:11" x14ac:dyDescent="0.3">
      <c r="A30" s="194" t="s">
        <v>390</v>
      </c>
      <c r="B30" s="192" t="s">
        <v>351</v>
      </c>
      <c r="C30" s="193"/>
      <c r="D30" s="193"/>
      <c r="E30" s="193"/>
      <c r="F30" s="193"/>
      <c r="G30" s="195" t="s">
        <v>391</v>
      </c>
      <c r="H30" s="200">
        <v>0</v>
      </c>
      <c r="I30" s="196">
        <v>151298.46</v>
      </c>
      <c r="J30" s="196">
        <v>151298.46</v>
      </c>
      <c r="K30" s="200">
        <v>0</v>
      </c>
    </row>
    <row r="31" spans="1:11" x14ac:dyDescent="0.3">
      <c r="A31" s="197" t="s">
        <v>351</v>
      </c>
      <c r="B31" s="192" t="s">
        <v>351</v>
      </c>
      <c r="C31" s="193"/>
      <c r="D31" s="193"/>
      <c r="E31" s="193"/>
      <c r="F31" s="193"/>
      <c r="G31" s="198" t="s">
        <v>351</v>
      </c>
      <c r="H31" s="199"/>
      <c r="I31" s="199"/>
      <c r="J31" s="199"/>
      <c r="K31" s="199"/>
    </row>
    <row r="32" spans="1:11" x14ac:dyDescent="0.3">
      <c r="A32" s="187" t="s">
        <v>392</v>
      </c>
      <c r="B32" s="192" t="s">
        <v>351</v>
      </c>
      <c r="C32" s="193"/>
      <c r="D32" s="188" t="s">
        <v>393</v>
      </c>
      <c r="E32" s="189"/>
      <c r="F32" s="189"/>
      <c r="G32" s="189"/>
      <c r="H32" s="190">
        <v>1578548.98</v>
      </c>
      <c r="I32" s="190">
        <v>2241777.0699999998</v>
      </c>
      <c r="J32" s="190">
        <v>2649157.6800000002</v>
      </c>
      <c r="K32" s="190">
        <v>1171168.3700000001</v>
      </c>
    </row>
    <row r="33" spans="1:11" x14ac:dyDescent="0.3">
      <c r="A33" s="187" t="s">
        <v>394</v>
      </c>
      <c r="B33" s="192" t="s">
        <v>351</v>
      </c>
      <c r="C33" s="193"/>
      <c r="D33" s="193"/>
      <c r="E33" s="188" t="s">
        <v>395</v>
      </c>
      <c r="F33" s="189"/>
      <c r="G33" s="189"/>
      <c r="H33" s="190">
        <v>947816.47</v>
      </c>
      <c r="I33" s="190">
        <v>1707866.69</v>
      </c>
      <c r="J33" s="190">
        <v>2018425.17</v>
      </c>
      <c r="K33" s="190">
        <v>637257.99</v>
      </c>
    </row>
    <row r="34" spans="1:11" x14ac:dyDescent="0.3">
      <c r="A34" s="187" t="s">
        <v>396</v>
      </c>
      <c r="B34" s="192" t="s">
        <v>351</v>
      </c>
      <c r="C34" s="193"/>
      <c r="D34" s="193"/>
      <c r="E34" s="193"/>
      <c r="F34" s="188" t="s">
        <v>395</v>
      </c>
      <c r="G34" s="189"/>
      <c r="H34" s="190">
        <v>947816.47</v>
      </c>
      <c r="I34" s="190">
        <v>1707866.69</v>
      </c>
      <c r="J34" s="190">
        <v>2018425.17</v>
      </c>
      <c r="K34" s="190">
        <v>637257.99</v>
      </c>
    </row>
    <row r="35" spans="1:11" x14ac:dyDescent="0.3">
      <c r="A35" s="194" t="s">
        <v>397</v>
      </c>
      <c r="B35" s="192" t="s">
        <v>351</v>
      </c>
      <c r="C35" s="193"/>
      <c r="D35" s="193"/>
      <c r="E35" s="193"/>
      <c r="F35" s="193"/>
      <c r="G35" s="195" t="s">
        <v>398</v>
      </c>
      <c r="H35" s="196">
        <v>11875.38</v>
      </c>
      <c r="I35" s="200">
        <v>121.2</v>
      </c>
      <c r="J35" s="200">
        <v>296.77</v>
      </c>
      <c r="K35" s="196">
        <v>11699.81</v>
      </c>
    </row>
    <row r="36" spans="1:11" x14ac:dyDescent="0.3">
      <c r="A36" s="194" t="s">
        <v>399</v>
      </c>
      <c r="B36" s="192" t="s">
        <v>351</v>
      </c>
      <c r="C36" s="193"/>
      <c r="D36" s="193"/>
      <c r="E36" s="193"/>
      <c r="F36" s="193"/>
      <c r="G36" s="195" t="s">
        <v>400</v>
      </c>
      <c r="H36" s="196">
        <v>51509.74</v>
      </c>
      <c r="I36" s="196">
        <v>628362.22</v>
      </c>
      <c r="J36" s="196">
        <v>63169.69</v>
      </c>
      <c r="K36" s="196">
        <v>616702.27</v>
      </c>
    </row>
    <row r="37" spans="1:11" x14ac:dyDescent="0.3">
      <c r="A37" s="194" t="s">
        <v>401</v>
      </c>
      <c r="B37" s="192" t="s">
        <v>351</v>
      </c>
      <c r="C37" s="193"/>
      <c r="D37" s="193"/>
      <c r="E37" s="193"/>
      <c r="F37" s="193"/>
      <c r="G37" s="195" t="s">
        <v>402</v>
      </c>
      <c r="H37" s="196">
        <v>884031.44</v>
      </c>
      <c r="I37" s="196">
        <v>632809.68000000005</v>
      </c>
      <c r="J37" s="196">
        <v>1509507.42</v>
      </c>
      <c r="K37" s="196">
        <v>7333.7</v>
      </c>
    </row>
    <row r="38" spans="1:11" x14ac:dyDescent="0.3">
      <c r="A38" s="194" t="s">
        <v>403</v>
      </c>
      <c r="B38" s="192" t="s">
        <v>351</v>
      </c>
      <c r="C38" s="193"/>
      <c r="D38" s="193"/>
      <c r="E38" s="193"/>
      <c r="F38" s="193"/>
      <c r="G38" s="195" t="s">
        <v>404</v>
      </c>
      <c r="H38" s="200">
        <v>0</v>
      </c>
      <c r="I38" s="196">
        <v>55859.46</v>
      </c>
      <c r="J38" s="196">
        <v>55859.46</v>
      </c>
      <c r="K38" s="200">
        <v>0</v>
      </c>
    </row>
    <row r="39" spans="1:11" x14ac:dyDescent="0.3">
      <c r="A39" s="194" t="s">
        <v>405</v>
      </c>
      <c r="B39" s="192" t="s">
        <v>351</v>
      </c>
      <c r="C39" s="193"/>
      <c r="D39" s="193"/>
      <c r="E39" s="193"/>
      <c r="F39" s="193"/>
      <c r="G39" s="195" t="s">
        <v>406</v>
      </c>
      <c r="H39" s="200">
        <v>399.91</v>
      </c>
      <c r="I39" s="200">
        <v>0</v>
      </c>
      <c r="J39" s="200">
        <v>399.91</v>
      </c>
      <c r="K39" s="200">
        <v>0</v>
      </c>
    </row>
    <row r="40" spans="1:11" x14ac:dyDescent="0.3">
      <c r="A40" s="194" t="s">
        <v>407</v>
      </c>
      <c r="B40" s="192" t="s">
        <v>351</v>
      </c>
      <c r="C40" s="193"/>
      <c r="D40" s="193"/>
      <c r="E40" s="193"/>
      <c r="F40" s="193"/>
      <c r="G40" s="195" t="s">
        <v>408</v>
      </c>
      <c r="H40" s="200">
        <v>0</v>
      </c>
      <c r="I40" s="196">
        <v>389191.92</v>
      </c>
      <c r="J40" s="196">
        <v>389191.92</v>
      </c>
      <c r="K40" s="200">
        <v>0</v>
      </c>
    </row>
    <row r="41" spans="1:11" x14ac:dyDescent="0.3">
      <c r="A41" s="194" t="s">
        <v>409</v>
      </c>
      <c r="B41" s="192" t="s">
        <v>351</v>
      </c>
      <c r="C41" s="193"/>
      <c r="D41" s="193"/>
      <c r="E41" s="193"/>
      <c r="F41" s="193"/>
      <c r="G41" s="195" t="s">
        <v>410</v>
      </c>
      <c r="H41" s="200">
        <v>0</v>
      </c>
      <c r="I41" s="196">
        <v>1522.21</v>
      </c>
      <c r="J41" s="200">
        <v>0</v>
      </c>
      <c r="K41" s="196">
        <v>1522.21</v>
      </c>
    </row>
    <row r="42" spans="1:11" x14ac:dyDescent="0.3">
      <c r="A42" s="197" t="s">
        <v>351</v>
      </c>
      <c r="B42" s="192" t="s">
        <v>351</v>
      </c>
      <c r="C42" s="193"/>
      <c r="D42" s="193"/>
      <c r="E42" s="193"/>
      <c r="F42" s="193"/>
      <c r="G42" s="198" t="s">
        <v>351</v>
      </c>
      <c r="H42" s="199"/>
      <c r="I42" s="199"/>
      <c r="J42" s="199"/>
      <c r="K42" s="199"/>
    </row>
    <row r="43" spans="1:11" x14ac:dyDescent="0.3">
      <c r="A43" s="187" t="s">
        <v>411</v>
      </c>
      <c r="B43" s="192" t="s">
        <v>351</v>
      </c>
      <c r="C43" s="193"/>
      <c r="D43" s="193"/>
      <c r="E43" s="188" t="s">
        <v>412</v>
      </c>
      <c r="F43" s="189"/>
      <c r="G43" s="189"/>
      <c r="H43" s="190">
        <v>630732.51</v>
      </c>
      <c r="I43" s="190">
        <v>533910.38</v>
      </c>
      <c r="J43" s="190">
        <v>630732.51</v>
      </c>
      <c r="K43" s="190">
        <v>533910.38</v>
      </c>
    </row>
    <row r="44" spans="1:11" x14ac:dyDescent="0.3">
      <c r="A44" s="187" t="s">
        <v>413</v>
      </c>
      <c r="B44" s="192" t="s">
        <v>351</v>
      </c>
      <c r="C44" s="193"/>
      <c r="D44" s="193"/>
      <c r="E44" s="193"/>
      <c r="F44" s="188" t="s">
        <v>412</v>
      </c>
      <c r="G44" s="189"/>
      <c r="H44" s="190">
        <v>630732.51</v>
      </c>
      <c r="I44" s="190">
        <v>533910.38</v>
      </c>
      <c r="J44" s="190">
        <v>630732.51</v>
      </c>
      <c r="K44" s="190">
        <v>533910.38</v>
      </c>
    </row>
    <row r="45" spans="1:11" x14ac:dyDescent="0.3">
      <c r="A45" s="194" t="s">
        <v>414</v>
      </c>
      <c r="B45" s="192" t="s">
        <v>351</v>
      </c>
      <c r="C45" s="193"/>
      <c r="D45" s="193"/>
      <c r="E45" s="193"/>
      <c r="F45" s="193"/>
      <c r="G45" s="195" t="s">
        <v>415</v>
      </c>
      <c r="H45" s="196">
        <v>14556.72</v>
      </c>
      <c r="I45" s="200">
        <v>0</v>
      </c>
      <c r="J45" s="196">
        <v>14556.72</v>
      </c>
      <c r="K45" s="200">
        <v>0</v>
      </c>
    </row>
    <row r="46" spans="1:11" x14ac:dyDescent="0.3">
      <c r="A46" s="194" t="s">
        <v>416</v>
      </c>
      <c r="B46" s="192" t="s">
        <v>351</v>
      </c>
      <c r="C46" s="193"/>
      <c r="D46" s="193"/>
      <c r="E46" s="193"/>
      <c r="F46" s="193"/>
      <c r="G46" s="195" t="s">
        <v>417</v>
      </c>
      <c r="H46" s="196">
        <v>616175.79</v>
      </c>
      <c r="I46" s="196">
        <v>533910.38</v>
      </c>
      <c r="J46" s="196">
        <v>616175.79</v>
      </c>
      <c r="K46" s="196">
        <v>533910.38</v>
      </c>
    </row>
    <row r="47" spans="1:11" x14ac:dyDescent="0.3">
      <c r="A47" s="197" t="s">
        <v>351</v>
      </c>
      <c r="B47" s="192" t="s">
        <v>351</v>
      </c>
      <c r="C47" s="193"/>
      <c r="D47" s="193"/>
      <c r="E47" s="193"/>
      <c r="F47" s="193"/>
      <c r="G47" s="198" t="s">
        <v>351</v>
      </c>
      <c r="H47" s="199"/>
      <c r="I47" s="199"/>
      <c r="J47" s="199"/>
      <c r="K47" s="199"/>
    </row>
    <row r="48" spans="1:11" x14ac:dyDescent="0.3">
      <c r="A48" s="187" t="s">
        <v>418</v>
      </c>
      <c r="B48" s="191" t="s">
        <v>351</v>
      </c>
      <c r="C48" s="188" t="s">
        <v>419</v>
      </c>
      <c r="D48" s="189"/>
      <c r="E48" s="189"/>
      <c r="F48" s="189"/>
      <c r="G48" s="189"/>
      <c r="H48" s="190">
        <v>13017078.34</v>
      </c>
      <c r="I48" s="190">
        <v>1277720.02</v>
      </c>
      <c r="J48" s="190">
        <v>587611.09</v>
      </c>
      <c r="K48" s="190">
        <v>13707187.27</v>
      </c>
    </row>
    <row r="49" spans="1:11" x14ac:dyDescent="0.3">
      <c r="A49" s="187" t="s">
        <v>420</v>
      </c>
      <c r="B49" s="192" t="s">
        <v>351</v>
      </c>
      <c r="C49" s="193"/>
      <c r="D49" s="188" t="s">
        <v>421</v>
      </c>
      <c r="E49" s="189"/>
      <c r="F49" s="189"/>
      <c r="G49" s="189"/>
      <c r="H49" s="190">
        <v>13017078.34</v>
      </c>
      <c r="I49" s="190">
        <v>1277720.02</v>
      </c>
      <c r="J49" s="190">
        <v>587611.09</v>
      </c>
      <c r="K49" s="190">
        <v>13707187.27</v>
      </c>
    </row>
    <row r="50" spans="1:11" x14ac:dyDescent="0.3">
      <c r="A50" s="187" t="s">
        <v>422</v>
      </c>
      <c r="B50" s="192" t="s">
        <v>351</v>
      </c>
      <c r="C50" s="193"/>
      <c r="D50" s="193"/>
      <c r="E50" s="188" t="s">
        <v>423</v>
      </c>
      <c r="F50" s="189"/>
      <c r="G50" s="189"/>
      <c r="H50" s="190">
        <v>1924656.62</v>
      </c>
      <c r="I50" s="201">
        <v>0</v>
      </c>
      <c r="J50" s="190">
        <v>1784.41</v>
      </c>
      <c r="K50" s="190">
        <v>1922872.21</v>
      </c>
    </row>
    <row r="51" spans="1:11" x14ac:dyDescent="0.3">
      <c r="A51" s="187" t="s">
        <v>424</v>
      </c>
      <c r="B51" s="192" t="s">
        <v>351</v>
      </c>
      <c r="C51" s="193"/>
      <c r="D51" s="193"/>
      <c r="E51" s="193"/>
      <c r="F51" s="188" t="s">
        <v>423</v>
      </c>
      <c r="G51" s="189"/>
      <c r="H51" s="190">
        <v>1924656.62</v>
      </c>
      <c r="I51" s="201">
        <v>0</v>
      </c>
      <c r="J51" s="190">
        <v>1784.41</v>
      </c>
      <c r="K51" s="190">
        <v>1922872.21</v>
      </c>
    </row>
    <row r="52" spans="1:11" x14ac:dyDescent="0.3">
      <c r="A52" s="194" t="s">
        <v>425</v>
      </c>
      <c r="B52" s="192" t="s">
        <v>351</v>
      </c>
      <c r="C52" s="193"/>
      <c r="D52" s="193"/>
      <c r="E52" s="193"/>
      <c r="F52" s="193"/>
      <c r="G52" s="195" t="s">
        <v>426</v>
      </c>
      <c r="H52" s="196">
        <v>179970</v>
      </c>
      <c r="I52" s="200">
        <v>0</v>
      </c>
      <c r="J52" s="200">
        <v>0</v>
      </c>
      <c r="K52" s="196">
        <v>179970</v>
      </c>
    </row>
    <row r="53" spans="1:11" x14ac:dyDescent="0.3">
      <c r="A53" s="194" t="s">
        <v>427</v>
      </c>
      <c r="B53" s="192" t="s">
        <v>351</v>
      </c>
      <c r="C53" s="193"/>
      <c r="D53" s="193"/>
      <c r="E53" s="193"/>
      <c r="F53" s="193"/>
      <c r="G53" s="195" t="s">
        <v>428</v>
      </c>
      <c r="H53" s="196">
        <v>176360.55</v>
      </c>
      <c r="I53" s="200">
        <v>0</v>
      </c>
      <c r="J53" s="200">
        <v>0</v>
      </c>
      <c r="K53" s="196">
        <v>176360.55</v>
      </c>
    </row>
    <row r="54" spans="1:11" x14ac:dyDescent="0.3">
      <c r="A54" s="194" t="s">
        <v>429</v>
      </c>
      <c r="B54" s="192" t="s">
        <v>351</v>
      </c>
      <c r="C54" s="193"/>
      <c r="D54" s="193"/>
      <c r="E54" s="193"/>
      <c r="F54" s="193"/>
      <c r="G54" s="195" t="s">
        <v>430</v>
      </c>
      <c r="H54" s="196">
        <v>75546.350000000006</v>
      </c>
      <c r="I54" s="200">
        <v>0</v>
      </c>
      <c r="J54" s="200">
        <v>0</v>
      </c>
      <c r="K54" s="196">
        <v>75546.350000000006</v>
      </c>
    </row>
    <row r="55" spans="1:11" x14ac:dyDescent="0.3">
      <c r="A55" s="194" t="s">
        <v>431</v>
      </c>
      <c r="B55" s="192" t="s">
        <v>351</v>
      </c>
      <c r="C55" s="193"/>
      <c r="D55" s="193"/>
      <c r="E55" s="193"/>
      <c r="F55" s="193"/>
      <c r="G55" s="195" t="s">
        <v>432</v>
      </c>
      <c r="H55" s="196">
        <v>1371700.72</v>
      </c>
      <c r="I55" s="200">
        <v>0</v>
      </c>
      <c r="J55" s="196">
        <v>1784.41</v>
      </c>
      <c r="K55" s="196">
        <v>1369916.31</v>
      </c>
    </row>
    <row r="56" spans="1:11" x14ac:dyDescent="0.3">
      <c r="A56" s="194" t="s">
        <v>433</v>
      </c>
      <c r="B56" s="192" t="s">
        <v>351</v>
      </c>
      <c r="C56" s="193"/>
      <c r="D56" s="193"/>
      <c r="E56" s="193"/>
      <c r="F56" s="193"/>
      <c r="G56" s="195" t="s">
        <v>434</v>
      </c>
      <c r="H56" s="196">
        <v>121079</v>
      </c>
      <c r="I56" s="200">
        <v>0</v>
      </c>
      <c r="J56" s="200">
        <v>0</v>
      </c>
      <c r="K56" s="196">
        <v>121079</v>
      </c>
    </row>
    <row r="57" spans="1:11" x14ac:dyDescent="0.3">
      <c r="A57" s="197" t="s">
        <v>351</v>
      </c>
      <c r="B57" s="192" t="s">
        <v>351</v>
      </c>
      <c r="C57" s="193"/>
      <c r="D57" s="193"/>
      <c r="E57" s="193"/>
      <c r="F57" s="193"/>
      <c r="G57" s="198" t="s">
        <v>351</v>
      </c>
      <c r="H57" s="199"/>
      <c r="I57" s="199"/>
      <c r="J57" s="199"/>
      <c r="K57" s="199"/>
    </row>
    <row r="58" spans="1:11" x14ac:dyDescent="0.3">
      <c r="A58" s="187" t="s">
        <v>435</v>
      </c>
      <c r="B58" s="192" t="s">
        <v>351</v>
      </c>
      <c r="C58" s="193"/>
      <c r="D58" s="193"/>
      <c r="E58" s="188" t="s">
        <v>436</v>
      </c>
      <c r="F58" s="189"/>
      <c r="G58" s="189"/>
      <c r="H58" s="190">
        <v>-1924656.62</v>
      </c>
      <c r="I58" s="190">
        <v>1784.41</v>
      </c>
      <c r="J58" s="201">
        <v>0</v>
      </c>
      <c r="K58" s="190">
        <v>-1922872.21</v>
      </c>
    </row>
    <row r="59" spans="1:11" x14ac:dyDescent="0.3">
      <c r="A59" s="187" t="s">
        <v>437</v>
      </c>
      <c r="B59" s="192" t="s">
        <v>351</v>
      </c>
      <c r="C59" s="193"/>
      <c r="D59" s="193"/>
      <c r="E59" s="193"/>
      <c r="F59" s="188" t="s">
        <v>436</v>
      </c>
      <c r="G59" s="189"/>
      <c r="H59" s="190">
        <v>-1924656.62</v>
      </c>
      <c r="I59" s="190">
        <v>1784.41</v>
      </c>
      <c r="J59" s="201">
        <v>0</v>
      </c>
      <c r="K59" s="190">
        <v>-1922872.21</v>
      </c>
    </row>
    <row r="60" spans="1:11" x14ac:dyDescent="0.3">
      <c r="A60" s="194" t="s">
        <v>438</v>
      </c>
      <c r="B60" s="192" t="s">
        <v>351</v>
      </c>
      <c r="C60" s="193"/>
      <c r="D60" s="193"/>
      <c r="E60" s="193"/>
      <c r="F60" s="193"/>
      <c r="G60" s="195" t="s">
        <v>439</v>
      </c>
      <c r="H60" s="196">
        <v>-176360.55</v>
      </c>
      <c r="I60" s="200">
        <v>0</v>
      </c>
      <c r="J60" s="200">
        <v>0</v>
      </c>
      <c r="K60" s="196">
        <v>-176360.55</v>
      </c>
    </row>
    <row r="61" spans="1:11" x14ac:dyDescent="0.3">
      <c r="A61" s="194" t="s">
        <v>440</v>
      </c>
      <c r="B61" s="192" t="s">
        <v>351</v>
      </c>
      <c r="C61" s="193"/>
      <c r="D61" s="193"/>
      <c r="E61" s="193"/>
      <c r="F61" s="193"/>
      <c r="G61" s="195" t="s">
        <v>441</v>
      </c>
      <c r="H61" s="196">
        <v>-75546.350000000006</v>
      </c>
      <c r="I61" s="200">
        <v>0</v>
      </c>
      <c r="J61" s="200">
        <v>0</v>
      </c>
      <c r="K61" s="196">
        <v>-75546.350000000006</v>
      </c>
    </row>
    <row r="62" spans="1:11" x14ac:dyDescent="0.3">
      <c r="A62" s="194" t="s">
        <v>442</v>
      </c>
      <c r="B62" s="192" t="s">
        <v>351</v>
      </c>
      <c r="C62" s="193"/>
      <c r="D62" s="193"/>
      <c r="E62" s="193"/>
      <c r="F62" s="193"/>
      <c r="G62" s="195" t="s">
        <v>443</v>
      </c>
      <c r="H62" s="196">
        <v>-1371700.72</v>
      </c>
      <c r="I62" s="196">
        <v>1784.41</v>
      </c>
      <c r="J62" s="200">
        <v>0</v>
      </c>
      <c r="K62" s="196">
        <v>-1369916.31</v>
      </c>
    </row>
    <row r="63" spans="1:11" x14ac:dyDescent="0.3">
      <c r="A63" s="194" t="s">
        <v>444</v>
      </c>
      <c r="B63" s="192" t="s">
        <v>351</v>
      </c>
      <c r="C63" s="193"/>
      <c r="D63" s="193"/>
      <c r="E63" s="193"/>
      <c r="F63" s="193"/>
      <c r="G63" s="195" t="s">
        <v>445</v>
      </c>
      <c r="H63" s="196">
        <v>-179970</v>
      </c>
      <c r="I63" s="200">
        <v>0</v>
      </c>
      <c r="J63" s="200">
        <v>0</v>
      </c>
      <c r="K63" s="196">
        <v>-179970</v>
      </c>
    </row>
    <row r="64" spans="1:11" x14ac:dyDescent="0.3">
      <c r="A64" s="194" t="s">
        <v>446</v>
      </c>
      <c r="B64" s="192" t="s">
        <v>351</v>
      </c>
      <c r="C64" s="193"/>
      <c r="D64" s="193"/>
      <c r="E64" s="193"/>
      <c r="F64" s="193"/>
      <c r="G64" s="195" t="s">
        <v>447</v>
      </c>
      <c r="H64" s="196">
        <v>-121079</v>
      </c>
      <c r="I64" s="200">
        <v>0</v>
      </c>
      <c r="J64" s="200">
        <v>0</v>
      </c>
      <c r="K64" s="196">
        <v>-121079</v>
      </c>
    </row>
    <row r="65" spans="1:11" x14ac:dyDescent="0.3">
      <c r="A65" s="197" t="s">
        <v>351</v>
      </c>
      <c r="B65" s="192" t="s">
        <v>351</v>
      </c>
      <c r="C65" s="193"/>
      <c r="D65" s="193"/>
      <c r="E65" s="193"/>
      <c r="F65" s="193"/>
      <c r="G65" s="198" t="s">
        <v>351</v>
      </c>
      <c r="H65" s="199"/>
      <c r="I65" s="199"/>
      <c r="J65" s="199"/>
      <c r="K65" s="199"/>
    </row>
    <row r="66" spans="1:11" x14ac:dyDescent="0.3">
      <c r="A66" s="187" t="s">
        <v>448</v>
      </c>
      <c r="B66" s="192" t="s">
        <v>351</v>
      </c>
      <c r="C66" s="193"/>
      <c r="D66" s="193"/>
      <c r="E66" s="188" t="s">
        <v>449</v>
      </c>
      <c r="F66" s="189"/>
      <c r="G66" s="189"/>
      <c r="H66" s="190">
        <v>34921596.729999997</v>
      </c>
      <c r="I66" s="190">
        <v>1275935.6100000001</v>
      </c>
      <c r="J66" s="201">
        <v>0</v>
      </c>
      <c r="K66" s="190">
        <v>36197532.340000004</v>
      </c>
    </row>
    <row r="67" spans="1:11" x14ac:dyDescent="0.3">
      <c r="A67" s="187" t="s">
        <v>450</v>
      </c>
      <c r="B67" s="192" t="s">
        <v>351</v>
      </c>
      <c r="C67" s="193"/>
      <c r="D67" s="193"/>
      <c r="E67" s="193"/>
      <c r="F67" s="188" t="s">
        <v>449</v>
      </c>
      <c r="G67" s="189"/>
      <c r="H67" s="190">
        <v>34921596.729999997</v>
      </c>
      <c r="I67" s="190">
        <v>1275935.6100000001</v>
      </c>
      <c r="J67" s="201">
        <v>0</v>
      </c>
      <c r="K67" s="190">
        <v>36197532.340000004</v>
      </c>
    </row>
    <row r="68" spans="1:11" x14ac:dyDescent="0.3">
      <c r="A68" s="194" t="s">
        <v>451</v>
      </c>
      <c r="B68" s="192" t="s">
        <v>351</v>
      </c>
      <c r="C68" s="193"/>
      <c r="D68" s="193"/>
      <c r="E68" s="193"/>
      <c r="F68" s="193"/>
      <c r="G68" s="195" t="s">
        <v>432</v>
      </c>
      <c r="H68" s="196">
        <v>268547.52</v>
      </c>
      <c r="I68" s="200">
        <v>0</v>
      </c>
      <c r="J68" s="200">
        <v>0</v>
      </c>
      <c r="K68" s="196">
        <v>268547.52</v>
      </c>
    </row>
    <row r="69" spans="1:11" x14ac:dyDescent="0.3">
      <c r="A69" s="194" t="s">
        <v>452</v>
      </c>
      <c r="B69" s="192" t="s">
        <v>351</v>
      </c>
      <c r="C69" s="193"/>
      <c r="D69" s="193"/>
      <c r="E69" s="193"/>
      <c r="F69" s="193"/>
      <c r="G69" s="195" t="s">
        <v>453</v>
      </c>
      <c r="H69" s="196">
        <v>178724.35</v>
      </c>
      <c r="I69" s="200">
        <v>0</v>
      </c>
      <c r="J69" s="200">
        <v>0</v>
      </c>
      <c r="K69" s="196">
        <v>178724.35</v>
      </c>
    </row>
    <row r="70" spans="1:11" x14ac:dyDescent="0.3">
      <c r="A70" s="194" t="s">
        <v>454</v>
      </c>
      <c r="B70" s="192" t="s">
        <v>351</v>
      </c>
      <c r="C70" s="193"/>
      <c r="D70" s="193"/>
      <c r="E70" s="193"/>
      <c r="F70" s="193"/>
      <c r="G70" s="195" t="s">
        <v>455</v>
      </c>
      <c r="H70" s="196">
        <v>2370305.21</v>
      </c>
      <c r="I70" s="200">
        <v>0</v>
      </c>
      <c r="J70" s="200">
        <v>0</v>
      </c>
      <c r="K70" s="196">
        <v>2370305.21</v>
      </c>
    </row>
    <row r="71" spans="1:11" x14ac:dyDescent="0.3">
      <c r="A71" s="194" t="s">
        <v>456</v>
      </c>
      <c r="B71" s="192" t="s">
        <v>351</v>
      </c>
      <c r="C71" s="193"/>
      <c r="D71" s="193"/>
      <c r="E71" s="193"/>
      <c r="F71" s="193"/>
      <c r="G71" s="195" t="s">
        <v>430</v>
      </c>
      <c r="H71" s="196">
        <v>3069089.8</v>
      </c>
      <c r="I71" s="200">
        <v>727.42</v>
      </c>
      <c r="J71" s="200">
        <v>0</v>
      </c>
      <c r="K71" s="196">
        <v>3069817.22</v>
      </c>
    </row>
    <row r="72" spans="1:11" x14ac:dyDescent="0.3">
      <c r="A72" s="194" t="s">
        <v>457</v>
      </c>
      <c r="B72" s="192" t="s">
        <v>351</v>
      </c>
      <c r="C72" s="193"/>
      <c r="D72" s="193"/>
      <c r="E72" s="193"/>
      <c r="F72" s="193"/>
      <c r="G72" s="195" t="s">
        <v>428</v>
      </c>
      <c r="H72" s="196">
        <v>9366907.7799999993</v>
      </c>
      <c r="I72" s="196">
        <v>32807.040000000001</v>
      </c>
      <c r="J72" s="200">
        <v>0</v>
      </c>
      <c r="K72" s="196">
        <v>9399714.8200000003</v>
      </c>
    </row>
    <row r="73" spans="1:11" x14ac:dyDescent="0.3">
      <c r="A73" s="194" t="s">
        <v>458</v>
      </c>
      <c r="B73" s="192" t="s">
        <v>351</v>
      </c>
      <c r="C73" s="193"/>
      <c r="D73" s="193"/>
      <c r="E73" s="193"/>
      <c r="F73" s="193"/>
      <c r="G73" s="195" t="s">
        <v>459</v>
      </c>
      <c r="H73" s="196">
        <v>17493097.789999999</v>
      </c>
      <c r="I73" s="196">
        <v>500732.78</v>
      </c>
      <c r="J73" s="200">
        <v>0</v>
      </c>
      <c r="K73" s="196">
        <v>17993830.57</v>
      </c>
    </row>
    <row r="74" spans="1:11" x14ac:dyDescent="0.3">
      <c r="A74" s="194" t="s">
        <v>460</v>
      </c>
      <c r="B74" s="192" t="s">
        <v>351</v>
      </c>
      <c r="C74" s="193"/>
      <c r="D74" s="193"/>
      <c r="E74" s="193"/>
      <c r="F74" s="193"/>
      <c r="G74" s="195" t="s">
        <v>461</v>
      </c>
      <c r="H74" s="196">
        <v>1738938.67</v>
      </c>
      <c r="I74" s="196">
        <v>1399</v>
      </c>
      <c r="J74" s="200">
        <v>0</v>
      </c>
      <c r="K74" s="196">
        <v>1740337.67</v>
      </c>
    </row>
    <row r="75" spans="1:11" x14ac:dyDescent="0.3">
      <c r="A75" s="194" t="s">
        <v>462</v>
      </c>
      <c r="B75" s="192" t="s">
        <v>351</v>
      </c>
      <c r="C75" s="193"/>
      <c r="D75" s="193"/>
      <c r="E75" s="193"/>
      <c r="F75" s="193"/>
      <c r="G75" s="195" t="s">
        <v>463</v>
      </c>
      <c r="H75" s="196">
        <v>95756.05</v>
      </c>
      <c r="I75" s="200">
        <v>0</v>
      </c>
      <c r="J75" s="200">
        <v>0</v>
      </c>
      <c r="K75" s="196">
        <v>95756.05</v>
      </c>
    </row>
    <row r="76" spans="1:11" x14ac:dyDescent="0.3">
      <c r="A76" s="194" t="s">
        <v>464</v>
      </c>
      <c r="B76" s="192" t="s">
        <v>351</v>
      </c>
      <c r="C76" s="193"/>
      <c r="D76" s="193"/>
      <c r="E76" s="193"/>
      <c r="F76" s="193"/>
      <c r="G76" s="195" t="s">
        <v>426</v>
      </c>
      <c r="H76" s="196">
        <v>271163.56</v>
      </c>
      <c r="I76" s="200">
        <v>0</v>
      </c>
      <c r="J76" s="200">
        <v>0</v>
      </c>
      <c r="K76" s="196">
        <v>271163.56</v>
      </c>
    </row>
    <row r="77" spans="1:11" x14ac:dyDescent="0.3">
      <c r="A77" s="194" t="s">
        <v>465</v>
      </c>
      <c r="B77" s="192" t="s">
        <v>351</v>
      </c>
      <c r="C77" s="193"/>
      <c r="D77" s="193"/>
      <c r="E77" s="193"/>
      <c r="F77" s="193"/>
      <c r="G77" s="195" t="s">
        <v>466</v>
      </c>
      <c r="H77" s="196">
        <v>69066</v>
      </c>
      <c r="I77" s="200">
        <v>0</v>
      </c>
      <c r="J77" s="200">
        <v>0</v>
      </c>
      <c r="K77" s="196">
        <v>69066</v>
      </c>
    </row>
    <row r="78" spans="1:11" x14ac:dyDescent="0.3">
      <c r="A78" s="194" t="s">
        <v>467</v>
      </c>
      <c r="B78" s="192" t="s">
        <v>351</v>
      </c>
      <c r="C78" s="193"/>
      <c r="D78" s="193"/>
      <c r="E78" s="193"/>
      <c r="F78" s="193"/>
      <c r="G78" s="195" t="s">
        <v>468</v>
      </c>
      <c r="H78" s="200">
        <v>0</v>
      </c>
      <c r="I78" s="196">
        <v>740269.37</v>
      </c>
      <c r="J78" s="200">
        <v>0</v>
      </c>
      <c r="K78" s="196">
        <v>740269.37</v>
      </c>
    </row>
    <row r="79" spans="1:11" x14ac:dyDescent="0.3">
      <c r="A79" s="194" t="s">
        <v>469</v>
      </c>
      <c r="B79" s="192" t="s">
        <v>351</v>
      </c>
      <c r="C79" s="193"/>
      <c r="D79" s="193"/>
      <c r="E79" s="193"/>
      <c r="F79" s="193"/>
      <c r="G79" s="195" t="s">
        <v>470</v>
      </c>
      <c r="H79" s="196">
        <v>1988337</v>
      </c>
      <c r="I79" s="200">
        <v>0</v>
      </c>
      <c r="J79" s="200">
        <v>0</v>
      </c>
      <c r="K79" s="196">
        <v>1988337</v>
      </c>
    </row>
    <row r="80" spans="1:11" x14ac:dyDescent="0.3">
      <c r="A80" s="194" t="s">
        <v>471</v>
      </c>
      <c r="B80" s="192" t="s">
        <v>351</v>
      </c>
      <c r="C80" s="193"/>
      <c r="D80" s="193"/>
      <c r="E80" s="193"/>
      <c r="F80" s="193"/>
      <c r="G80" s="195" t="s">
        <v>472</v>
      </c>
      <c r="H80" s="196">
        <v>-1988337</v>
      </c>
      <c r="I80" s="200">
        <v>0</v>
      </c>
      <c r="J80" s="200">
        <v>0</v>
      </c>
      <c r="K80" s="196">
        <v>-1988337</v>
      </c>
    </row>
    <row r="81" spans="1:11" x14ac:dyDescent="0.3">
      <c r="A81" s="197" t="s">
        <v>351</v>
      </c>
      <c r="B81" s="192" t="s">
        <v>351</v>
      </c>
      <c r="C81" s="193"/>
      <c r="D81" s="193"/>
      <c r="E81" s="193"/>
      <c r="F81" s="193"/>
      <c r="G81" s="198" t="s">
        <v>351</v>
      </c>
      <c r="H81" s="199"/>
      <c r="I81" s="199"/>
      <c r="J81" s="199"/>
      <c r="K81" s="199"/>
    </row>
    <row r="82" spans="1:11" x14ac:dyDescent="0.3">
      <c r="A82" s="187" t="s">
        <v>473</v>
      </c>
      <c r="B82" s="192" t="s">
        <v>351</v>
      </c>
      <c r="C82" s="193"/>
      <c r="D82" s="193"/>
      <c r="E82" s="188" t="s">
        <v>474</v>
      </c>
      <c r="F82" s="189"/>
      <c r="G82" s="189"/>
      <c r="H82" s="190">
        <v>-22362261.73</v>
      </c>
      <c r="I82" s="201">
        <v>0</v>
      </c>
      <c r="J82" s="190">
        <v>577393.43999999994</v>
      </c>
      <c r="K82" s="190">
        <v>-22939655.170000002</v>
      </c>
    </row>
    <row r="83" spans="1:11" x14ac:dyDescent="0.3">
      <c r="A83" s="187" t="s">
        <v>475</v>
      </c>
      <c r="B83" s="192" t="s">
        <v>351</v>
      </c>
      <c r="C83" s="193"/>
      <c r="D83" s="193"/>
      <c r="E83" s="193"/>
      <c r="F83" s="188" t="s">
        <v>474</v>
      </c>
      <c r="G83" s="189"/>
      <c r="H83" s="190">
        <v>-22362261.73</v>
      </c>
      <c r="I83" s="201">
        <v>0</v>
      </c>
      <c r="J83" s="190">
        <v>577393.43999999994</v>
      </c>
      <c r="K83" s="190">
        <v>-22939655.170000002</v>
      </c>
    </row>
    <row r="84" spans="1:11" x14ac:dyDescent="0.3">
      <c r="A84" s="194" t="s">
        <v>476</v>
      </c>
      <c r="B84" s="192" t="s">
        <v>351</v>
      </c>
      <c r="C84" s="193"/>
      <c r="D84" s="193"/>
      <c r="E84" s="193"/>
      <c r="F84" s="193"/>
      <c r="G84" s="195" t="s">
        <v>477</v>
      </c>
      <c r="H84" s="196">
        <v>-2370305.21</v>
      </c>
      <c r="I84" s="200">
        <v>0</v>
      </c>
      <c r="J84" s="200">
        <v>0</v>
      </c>
      <c r="K84" s="196">
        <v>-2370305.21</v>
      </c>
    </row>
    <row r="85" spans="1:11" x14ac:dyDescent="0.3">
      <c r="A85" s="194" t="s">
        <v>478</v>
      </c>
      <c r="B85" s="192" t="s">
        <v>351</v>
      </c>
      <c r="C85" s="193"/>
      <c r="D85" s="193"/>
      <c r="E85" s="193"/>
      <c r="F85" s="193"/>
      <c r="G85" s="195" t="s">
        <v>439</v>
      </c>
      <c r="H85" s="196">
        <v>-4038695.78</v>
      </c>
      <c r="I85" s="200">
        <v>0</v>
      </c>
      <c r="J85" s="196">
        <v>110639.12</v>
      </c>
      <c r="K85" s="196">
        <v>-4149334.9</v>
      </c>
    </row>
    <row r="86" spans="1:11" x14ac:dyDescent="0.3">
      <c r="A86" s="194" t="s">
        <v>479</v>
      </c>
      <c r="B86" s="192" t="s">
        <v>351</v>
      </c>
      <c r="C86" s="193"/>
      <c r="D86" s="193"/>
      <c r="E86" s="193"/>
      <c r="F86" s="193"/>
      <c r="G86" s="195" t="s">
        <v>441</v>
      </c>
      <c r="H86" s="196">
        <v>-1531316.05</v>
      </c>
      <c r="I86" s="200">
        <v>0</v>
      </c>
      <c r="J86" s="196">
        <v>18541.93</v>
      </c>
      <c r="K86" s="196">
        <v>-1549857.98</v>
      </c>
    </row>
    <row r="87" spans="1:11" x14ac:dyDescent="0.3">
      <c r="A87" s="194" t="s">
        <v>480</v>
      </c>
      <c r="B87" s="192" t="s">
        <v>351</v>
      </c>
      <c r="C87" s="193"/>
      <c r="D87" s="193"/>
      <c r="E87" s="193"/>
      <c r="F87" s="193"/>
      <c r="G87" s="195" t="s">
        <v>443</v>
      </c>
      <c r="H87" s="196">
        <v>-268547.52</v>
      </c>
      <c r="I87" s="200">
        <v>0</v>
      </c>
      <c r="J87" s="200">
        <v>0</v>
      </c>
      <c r="K87" s="196">
        <v>-268547.52</v>
      </c>
    </row>
    <row r="88" spans="1:11" x14ac:dyDescent="0.3">
      <c r="A88" s="194" t="s">
        <v>481</v>
      </c>
      <c r="B88" s="192" t="s">
        <v>351</v>
      </c>
      <c r="C88" s="193"/>
      <c r="D88" s="193"/>
      <c r="E88" s="193"/>
      <c r="F88" s="193"/>
      <c r="G88" s="195" t="s">
        <v>482</v>
      </c>
      <c r="H88" s="196">
        <v>-1010296.72</v>
      </c>
      <c r="I88" s="200">
        <v>0</v>
      </c>
      <c r="J88" s="196">
        <v>15402.4</v>
      </c>
      <c r="K88" s="196">
        <v>-1025699.12</v>
      </c>
    </row>
    <row r="89" spans="1:11" x14ac:dyDescent="0.3">
      <c r="A89" s="194" t="s">
        <v>483</v>
      </c>
      <c r="B89" s="192" t="s">
        <v>351</v>
      </c>
      <c r="C89" s="193"/>
      <c r="D89" s="193"/>
      <c r="E89" s="193"/>
      <c r="F89" s="193"/>
      <c r="G89" s="195" t="s">
        <v>484</v>
      </c>
      <c r="H89" s="196">
        <v>-86852.15</v>
      </c>
      <c r="I89" s="200">
        <v>0</v>
      </c>
      <c r="J89" s="200">
        <v>629.47</v>
      </c>
      <c r="K89" s="196">
        <v>-87481.62</v>
      </c>
    </row>
    <row r="90" spans="1:11" x14ac:dyDescent="0.3">
      <c r="A90" s="194" t="s">
        <v>485</v>
      </c>
      <c r="B90" s="192" t="s">
        <v>351</v>
      </c>
      <c r="C90" s="193"/>
      <c r="D90" s="193"/>
      <c r="E90" s="193"/>
      <c r="F90" s="193"/>
      <c r="G90" s="195" t="s">
        <v>486</v>
      </c>
      <c r="H90" s="196">
        <v>-12594712.5</v>
      </c>
      <c r="I90" s="200">
        <v>0</v>
      </c>
      <c r="J90" s="196">
        <v>430583.33</v>
      </c>
      <c r="K90" s="196">
        <v>-13025295.83</v>
      </c>
    </row>
    <row r="91" spans="1:11" x14ac:dyDescent="0.3">
      <c r="A91" s="194" t="s">
        <v>487</v>
      </c>
      <c r="B91" s="192" t="s">
        <v>351</v>
      </c>
      <c r="C91" s="193"/>
      <c r="D91" s="193"/>
      <c r="E91" s="193"/>
      <c r="F91" s="193"/>
      <c r="G91" s="195" t="s">
        <v>488</v>
      </c>
      <c r="H91" s="196">
        <v>-168106.89</v>
      </c>
      <c r="I91" s="200">
        <v>0</v>
      </c>
      <c r="J91" s="200">
        <v>516.25</v>
      </c>
      <c r="K91" s="196">
        <v>-168623.14</v>
      </c>
    </row>
    <row r="92" spans="1:11" x14ac:dyDescent="0.3">
      <c r="A92" s="194" t="s">
        <v>489</v>
      </c>
      <c r="B92" s="192" t="s">
        <v>351</v>
      </c>
      <c r="C92" s="193"/>
      <c r="D92" s="193"/>
      <c r="E92" s="193"/>
      <c r="F92" s="193"/>
      <c r="G92" s="195" t="s">
        <v>445</v>
      </c>
      <c r="H92" s="196">
        <v>-269193.53000000003</v>
      </c>
      <c r="I92" s="200">
        <v>0</v>
      </c>
      <c r="J92" s="200">
        <v>244.74</v>
      </c>
      <c r="K92" s="196">
        <v>-269438.27</v>
      </c>
    </row>
    <row r="93" spans="1:11" x14ac:dyDescent="0.3">
      <c r="A93" s="194" t="s">
        <v>490</v>
      </c>
      <c r="B93" s="192" t="s">
        <v>351</v>
      </c>
      <c r="C93" s="193"/>
      <c r="D93" s="193"/>
      <c r="E93" s="193"/>
      <c r="F93" s="193"/>
      <c r="G93" s="195" t="s">
        <v>491</v>
      </c>
      <c r="H93" s="196">
        <v>-24235.38</v>
      </c>
      <c r="I93" s="200">
        <v>0</v>
      </c>
      <c r="J93" s="200">
        <v>836.2</v>
      </c>
      <c r="K93" s="196">
        <v>-25071.58</v>
      </c>
    </row>
    <row r="94" spans="1:11" x14ac:dyDescent="0.3">
      <c r="A94" s="197" t="s">
        <v>351</v>
      </c>
      <c r="B94" s="192" t="s">
        <v>351</v>
      </c>
      <c r="C94" s="193"/>
      <c r="D94" s="193"/>
      <c r="E94" s="193"/>
      <c r="F94" s="193"/>
      <c r="G94" s="198" t="s">
        <v>351</v>
      </c>
      <c r="H94" s="199"/>
      <c r="I94" s="199"/>
      <c r="J94" s="199"/>
      <c r="K94" s="199"/>
    </row>
    <row r="95" spans="1:11" x14ac:dyDescent="0.3">
      <c r="A95" s="187" t="s">
        <v>492</v>
      </c>
      <c r="B95" s="192" t="s">
        <v>351</v>
      </c>
      <c r="C95" s="193"/>
      <c r="D95" s="193"/>
      <c r="E95" s="188" t="s">
        <v>493</v>
      </c>
      <c r="F95" s="189"/>
      <c r="G95" s="189"/>
      <c r="H95" s="190">
        <v>692922.69</v>
      </c>
      <c r="I95" s="201">
        <v>0</v>
      </c>
      <c r="J95" s="201">
        <v>0</v>
      </c>
      <c r="K95" s="190">
        <v>692922.69</v>
      </c>
    </row>
    <row r="96" spans="1:11" x14ac:dyDescent="0.3">
      <c r="A96" s="187" t="s">
        <v>494</v>
      </c>
      <c r="B96" s="192" t="s">
        <v>351</v>
      </c>
      <c r="C96" s="193"/>
      <c r="D96" s="193"/>
      <c r="E96" s="193"/>
      <c r="F96" s="188" t="s">
        <v>493</v>
      </c>
      <c r="G96" s="189"/>
      <c r="H96" s="190">
        <v>692922.69</v>
      </c>
      <c r="I96" s="201">
        <v>0</v>
      </c>
      <c r="J96" s="201">
        <v>0</v>
      </c>
      <c r="K96" s="190">
        <v>692922.69</v>
      </c>
    </row>
    <row r="97" spans="1:11" x14ac:dyDescent="0.3">
      <c r="A97" s="194" t="s">
        <v>495</v>
      </c>
      <c r="B97" s="192" t="s">
        <v>351</v>
      </c>
      <c r="C97" s="193"/>
      <c r="D97" s="193"/>
      <c r="E97" s="193"/>
      <c r="F97" s="193"/>
      <c r="G97" s="195" t="s">
        <v>496</v>
      </c>
      <c r="H97" s="196">
        <v>692922.69</v>
      </c>
      <c r="I97" s="200">
        <v>0</v>
      </c>
      <c r="J97" s="200">
        <v>0</v>
      </c>
      <c r="K97" s="196">
        <v>692922.69</v>
      </c>
    </row>
    <row r="98" spans="1:11" x14ac:dyDescent="0.3">
      <c r="A98" s="197" t="s">
        <v>351</v>
      </c>
      <c r="B98" s="192" t="s">
        <v>351</v>
      </c>
      <c r="C98" s="193"/>
      <c r="D98" s="193"/>
      <c r="E98" s="193"/>
      <c r="F98" s="193"/>
      <c r="G98" s="198" t="s">
        <v>351</v>
      </c>
      <c r="H98" s="199"/>
      <c r="I98" s="199"/>
      <c r="J98" s="199"/>
      <c r="K98" s="199"/>
    </row>
    <row r="99" spans="1:11" x14ac:dyDescent="0.3">
      <c r="A99" s="187" t="s">
        <v>497</v>
      </c>
      <c r="B99" s="192" t="s">
        <v>351</v>
      </c>
      <c r="C99" s="193"/>
      <c r="D99" s="193"/>
      <c r="E99" s="188" t="s">
        <v>498</v>
      </c>
      <c r="F99" s="189"/>
      <c r="G99" s="189"/>
      <c r="H99" s="190">
        <v>-235179.35</v>
      </c>
      <c r="I99" s="201">
        <v>0</v>
      </c>
      <c r="J99" s="190">
        <v>8433.24</v>
      </c>
      <c r="K99" s="190">
        <v>-243612.59</v>
      </c>
    </row>
    <row r="100" spans="1:11" x14ac:dyDescent="0.3">
      <c r="A100" s="187" t="s">
        <v>499</v>
      </c>
      <c r="B100" s="192" t="s">
        <v>351</v>
      </c>
      <c r="C100" s="193"/>
      <c r="D100" s="193"/>
      <c r="E100" s="193"/>
      <c r="F100" s="188" t="s">
        <v>500</v>
      </c>
      <c r="G100" s="189"/>
      <c r="H100" s="190">
        <v>-235179.35</v>
      </c>
      <c r="I100" s="201">
        <v>0</v>
      </c>
      <c r="J100" s="190">
        <v>8433.24</v>
      </c>
      <c r="K100" s="190">
        <v>-243612.59</v>
      </c>
    </row>
    <row r="101" spans="1:11" x14ac:dyDescent="0.3">
      <c r="A101" s="194" t="s">
        <v>501</v>
      </c>
      <c r="B101" s="192" t="s">
        <v>351</v>
      </c>
      <c r="C101" s="193"/>
      <c r="D101" s="193"/>
      <c r="E101" s="193"/>
      <c r="F101" s="193"/>
      <c r="G101" s="195" t="s">
        <v>502</v>
      </c>
      <c r="H101" s="196">
        <v>-235179.35</v>
      </c>
      <c r="I101" s="200">
        <v>0</v>
      </c>
      <c r="J101" s="196">
        <v>8433.24</v>
      </c>
      <c r="K101" s="196">
        <v>-243612.59</v>
      </c>
    </row>
    <row r="102" spans="1:11" x14ac:dyDescent="0.3">
      <c r="A102" s="187" t="s">
        <v>351</v>
      </c>
      <c r="B102" s="192" t="s">
        <v>351</v>
      </c>
      <c r="C102" s="193"/>
      <c r="D102" s="193"/>
      <c r="E102" s="188" t="s">
        <v>351</v>
      </c>
      <c r="F102" s="189"/>
      <c r="G102" s="189"/>
      <c r="H102" s="189"/>
      <c r="I102" s="189"/>
      <c r="J102" s="189"/>
      <c r="K102" s="189"/>
    </row>
    <row r="103" spans="1:11" x14ac:dyDescent="0.3">
      <c r="A103" s="187" t="s">
        <v>52</v>
      </c>
      <c r="B103" s="188" t="s">
        <v>503</v>
      </c>
      <c r="C103" s="189"/>
      <c r="D103" s="189"/>
      <c r="E103" s="189"/>
      <c r="F103" s="189"/>
      <c r="G103" s="189"/>
      <c r="H103" s="190">
        <v>65935011.259999998</v>
      </c>
      <c r="I103" s="190">
        <v>21832069.649999999</v>
      </c>
      <c r="J103" s="190">
        <v>20807610.850000001</v>
      </c>
      <c r="K103" s="190">
        <v>64910552.460000001</v>
      </c>
    </row>
    <row r="104" spans="1:11" x14ac:dyDescent="0.3">
      <c r="A104" s="187" t="s">
        <v>504</v>
      </c>
      <c r="B104" s="191" t="s">
        <v>351</v>
      </c>
      <c r="C104" s="188" t="s">
        <v>505</v>
      </c>
      <c r="D104" s="189"/>
      <c r="E104" s="189"/>
      <c r="F104" s="189"/>
      <c r="G104" s="189"/>
      <c r="H104" s="190">
        <v>52777465.490000002</v>
      </c>
      <c r="I104" s="190">
        <v>21781909.210000001</v>
      </c>
      <c r="J104" s="190">
        <v>19683536.18</v>
      </c>
      <c r="K104" s="190">
        <v>50679092.460000001</v>
      </c>
    </row>
    <row r="105" spans="1:11" x14ac:dyDescent="0.3">
      <c r="A105" s="187" t="s">
        <v>506</v>
      </c>
      <c r="B105" s="192" t="s">
        <v>351</v>
      </c>
      <c r="C105" s="193"/>
      <c r="D105" s="188" t="s">
        <v>507</v>
      </c>
      <c r="E105" s="189"/>
      <c r="F105" s="189"/>
      <c r="G105" s="189"/>
      <c r="H105" s="190">
        <v>7243208.6100000003</v>
      </c>
      <c r="I105" s="190">
        <v>14117338.800000001</v>
      </c>
      <c r="J105" s="190">
        <v>13409640.52</v>
      </c>
      <c r="K105" s="190">
        <v>6535510.3300000001</v>
      </c>
    </row>
    <row r="106" spans="1:11" x14ac:dyDescent="0.3">
      <c r="A106" s="187" t="s">
        <v>508</v>
      </c>
      <c r="B106" s="192" t="s">
        <v>351</v>
      </c>
      <c r="C106" s="193"/>
      <c r="D106" s="193"/>
      <c r="E106" s="188" t="s">
        <v>509</v>
      </c>
      <c r="F106" s="189"/>
      <c r="G106" s="189"/>
      <c r="H106" s="190">
        <v>5258799.05</v>
      </c>
      <c r="I106" s="190">
        <v>10044654.1</v>
      </c>
      <c r="J106" s="190">
        <v>9007753.6500000004</v>
      </c>
      <c r="K106" s="190">
        <v>4221898.5999999996</v>
      </c>
    </row>
    <row r="107" spans="1:11" x14ac:dyDescent="0.3">
      <c r="A107" s="187" t="s">
        <v>510</v>
      </c>
      <c r="B107" s="192" t="s">
        <v>351</v>
      </c>
      <c r="C107" s="193"/>
      <c r="D107" s="193"/>
      <c r="E107" s="193"/>
      <c r="F107" s="188" t="s">
        <v>509</v>
      </c>
      <c r="G107" s="189"/>
      <c r="H107" s="190">
        <v>5258799.05</v>
      </c>
      <c r="I107" s="190">
        <v>10044654.1</v>
      </c>
      <c r="J107" s="190">
        <v>9007753.6500000004</v>
      </c>
      <c r="K107" s="190">
        <v>4221898.5999999996</v>
      </c>
    </row>
    <row r="108" spans="1:11" x14ac:dyDescent="0.3">
      <c r="A108" s="194" t="s">
        <v>511</v>
      </c>
      <c r="B108" s="192" t="s">
        <v>351</v>
      </c>
      <c r="C108" s="193"/>
      <c r="D108" s="193"/>
      <c r="E108" s="193"/>
      <c r="F108" s="193"/>
      <c r="G108" s="195" t="s">
        <v>512</v>
      </c>
      <c r="H108" s="200">
        <v>0</v>
      </c>
      <c r="I108" s="196">
        <v>4361436.8499999996</v>
      </c>
      <c r="J108" s="196">
        <v>4361436.8499999996</v>
      </c>
      <c r="K108" s="200">
        <v>0</v>
      </c>
    </row>
    <row r="109" spans="1:11" x14ac:dyDescent="0.3">
      <c r="A109" s="194" t="s">
        <v>513</v>
      </c>
      <c r="B109" s="192" t="s">
        <v>351</v>
      </c>
      <c r="C109" s="193"/>
      <c r="D109" s="193"/>
      <c r="E109" s="193"/>
      <c r="F109" s="193"/>
      <c r="G109" s="195" t="s">
        <v>514</v>
      </c>
      <c r="H109" s="196">
        <v>3772115.87</v>
      </c>
      <c r="I109" s="196">
        <v>3772115.87</v>
      </c>
      <c r="J109" s="196">
        <v>3993716.84</v>
      </c>
      <c r="K109" s="196">
        <v>3993716.84</v>
      </c>
    </row>
    <row r="110" spans="1:11" x14ac:dyDescent="0.3">
      <c r="A110" s="194" t="s">
        <v>515</v>
      </c>
      <c r="B110" s="192" t="s">
        <v>351</v>
      </c>
      <c r="C110" s="193"/>
      <c r="D110" s="193"/>
      <c r="E110" s="193"/>
      <c r="F110" s="193"/>
      <c r="G110" s="195" t="s">
        <v>516</v>
      </c>
      <c r="H110" s="196">
        <v>1257853</v>
      </c>
      <c r="I110" s="196">
        <v>1257853</v>
      </c>
      <c r="J110" s="200">
        <v>0</v>
      </c>
      <c r="K110" s="200">
        <v>0</v>
      </c>
    </row>
    <row r="111" spans="1:11" x14ac:dyDescent="0.3">
      <c r="A111" s="194" t="s">
        <v>517</v>
      </c>
      <c r="B111" s="192" t="s">
        <v>351</v>
      </c>
      <c r="C111" s="193"/>
      <c r="D111" s="193"/>
      <c r="E111" s="193"/>
      <c r="F111" s="193"/>
      <c r="G111" s="195" t="s">
        <v>518</v>
      </c>
      <c r="H111" s="200">
        <v>0</v>
      </c>
      <c r="I111" s="196">
        <v>18545.740000000002</v>
      </c>
      <c r="J111" s="196">
        <v>18545.740000000002</v>
      </c>
      <c r="K111" s="200">
        <v>0</v>
      </c>
    </row>
    <row r="112" spans="1:11" x14ac:dyDescent="0.3">
      <c r="A112" s="194" t="s">
        <v>519</v>
      </c>
      <c r="B112" s="192" t="s">
        <v>351</v>
      </c>
      <c r="C112" s="193"/>
      <c r="D112" s="193"/>
      <c r="E112" s="193"/>
      <c r="F112" s="193"/>
      <c r="G112" s="195" t="s">
        <v>520</v>
      </c>
      <c r="H112" s="200">
        <v>0</v>
      </c>
      <c r="I112" s="196">
        <v>46986.27</v>
      </c>
      <c r="J112" s="196">
        <v>46986.27</v>
      </c>
      <c r="K112" s="200">
        <v>0</v>
      </c>
    </row>
    <row r="113" spans="1:11" x14ac:dyDescent="0.3">
      <c r="A113" s="194" t="s">
        <v>521</v>
      </c>
      <c r="B113" s="192" t="s">
        <v>351</v>
      </c>
      <c r="C113" s="193"/>
      <c r="D113" s="193"/>
      <c r="E113" s="193"/>
      <c r="F113" s="193"/>
      <c r="G113" s="195" t="s">
        <v>522</v>
      </c>
      <c r="H113" s="196">
        <v>228830.18</v>
      </c>
      <c r="I113" s="196">
        <v>587716.37</v>
      </c>
      <c r="J113" s="196">
        <v>587067.94999999995</v>
      </c>
      <c r="K113" s="196">
        <v>228181.76000000001</v>
      </c>
    </row>
    <row r="114" spans="1:11" x14ac:dyDescent="0.3">
      <c r="A114" s="197" t="s">
        <v>351</v>
      </c>
      <c r="B114" s="192" t="s">
        <v>351</v>
      </c>
      <c r="C114" s="193"/>
      <c r="D114" s="193"/>
      <c r="E114" s="193"/>
      <c r="F114" s="193"/>
      <c r="G114" s="198" t="s">
        <v>351</v>
      </c>
      <c r="H114" s="199"/>
      <c r="I114" s="199"/>
      <c r="J114" s="199"/>
      <c r="K114" s="199"/>
    </row>
    <row r="115" spans="1:11" x14ac:dyDescent="0.3">
      <c r="A115" s="187" t="s">
        <v>523</v>
      </c>
      <c r="B115" s="192" t="s">
        <v>351</v>
      </c>
      <c r="C115" s="193"/>
      <c r="D115" s="193"/>
      <c r="E115" s="188" t="s">
        <v>524</v>
      </c>
      <c r="F115" s="189"/>
      <c r="G115" s="189"/>
      <c r="H115" s="190">
        <v>1019875.6</v>
      </c>
      <c r="I115" s="190">
        <v>1671739.74</v>
      </c>
      <c r="J115" s="190">
        <v>1866343.23</v>
      </c>
      <c r="K115" s="190">
        <v>1214479.0900000001</v>
      </c>
    </row>
    <row r="116" spans="1:11" x14ac:dyDescent="0.3">
      <c r="A116" s="187" t="s">
        <v>525</v>
      </c>
      <c r="B116" s="192" t="s">
        <v>351</v>
      </c>
      <c r="C116" s="193"/>
      <c r="D116" s="193"/>
      <c r="E116" s="193"/>
      <c r="F116" s="188" t="s">
        <v>524</v>
      </c>
      <c r="G116" s="189"/>
      <c r="H116" s="190">
        <v>1019875.6</v>
      </c>
      <c r="I116" s="190">
        <v>1671739.74</v>
      </c>
      <c r="J116" s="190">
        <v>1866343.23</v>
      </c>
      <c r="K116" s="190">
        <v>1214479.0900000001</v>
      </c>
    </row>
    <row r="117" spans="1:11" x14ac:dyDescent="0.3">
      <c r="A117" s="194" t="s">
        <v>526</v>
      </c>
      <c r="B117" s="192" t="s">
        <v>351</v>
      </c>
      <c r="C117" s="193"/>
      <c r="D117" s="193"/>
      <c r="E117" s="193"/>
      <c r="F117" s="193"/>
      <c r="G117" s="195" t="s">
        <v>527</v>
      </c>
      <c r="H117" s="196">
        <v>735899.62</v>
      </c>
      <c r="I117" s="196">
        <v>1387763.76</v>
      </c>
      <c r="J117" s="196">
        <v>1540918.94</v>
      </c>
      <c r="K117" s="196">
        <v>889054.8</v>
      </c>
    </row>
    <row r="118" spans="1:11" x14ac:dyDescent="0.3">
      <c r="A118" s="194" t="s">
        <v>528</v>
      </c>
      <c r="B118" s="192" t="s">
        <v>351</v>
      </c>
      <c r="C118" s="193"/>
      <c r="D118" s="193"/>
      <c r="E118" s="193"/>
      <c r="F118" s="193"/>
      <c r="G118" s="195" t="s">
        <v>529</v>
      </c>
      <c r="H118" s="196">
        <v>234160.24</v>
      </c>
      <c r="I118" s="196">
        <v>234160.24</v>
      </c>
      <c r="J118" s="196">
        <v>270474.46999999997</v>
      </c>
      <c r="K118" s="196">
        <v>270474.46999999997</v>
      </c>
    </row>
    <row r="119" spans="1:11" x14ac:dyDescent="0.3">
      <c r="A119" s="194" t="s">
        <v>530</v>
      </c>
      <c r="B119" s="192" t="s">
        <v>351</v>
      </c>
      <c r="C119" s="193"/>
      <c r="D119" s="193"/>
      <c r="E119" s="193"/>
      <c r="F119" s="193"/>
      <c r="G119" s="195" t="s">
        <v>531</v>
      </c>
      <c r="H119" s="200">
        <v>83.81</v>
      </c>
      <c r="I119" s="200">
        <v>83.81</v>
      </c>
      <c r="J119" s="200">
        <v>0</v>
      </c>
      <c r="K119" s="200">
        <v>0</v>
      </c>
    </row>
    <row r="120" spans="1:11" x14ac:dyDescent="0.3">
      <c r="A120" s="194" t="s">
        <v>532</v>
      </c>
      <c r="B120" s="192" t="s">
        <v>351</v>
      </c>
      <c r="C120" s="193"/>
      <c r="D120" s="193"/>
      <c r="E120" s="193"/>
      <c r="F120" s="193"/>
      <c r="G120" s="195" t="s">
        <v>533</v>
      </c>
      <c r="H120" s="196">
        <v>28914.14</v>
      </c>
      <c r="I120" s="196">
        <v>28914.14</v>
      </c>
      <c r="J120" s="196">
        <v>33662.81</v>
      </c>
      <c r="K120" s="196">
        <v>33662.81</v>
      </c>
    </row>
    <row r="121" spans="1:11" x14ac:dyDescent="0.3">
      <c r="A121" s="194" t="s">
        <v>534</v>
      </c>
      <c r="B121" s="192" t="s">
        <v>351</v>
      </c>
      <c r="C121" s="193"/>
      <c r="D121" s="193"/>
      <c r="E121" s="193"/>
      <c r="F121" s="193"/>
      <c r="G121" s="195" t="s">
        <v>535</v>
      </c>
      <c r="H121" s="196">
        <v>20817.79</v>
      </c>
      <c r="I121" s="196">
        <v>20817.79</v>
      </c>
      <c r="J121" s="196">
        <v>21287.01</v>
      </c>
      <c r="K121" s="196">
        <v>21287.01</v>
      </c>
    </row>
    <row r="122" spans="1:11" x14ac:dyDescent="0.3">
      <c r="A122" s="197" t="s">
        <v>351</v>
      </c>
      <c r="B122" s="192" t="s">
        <v>351</v>
      </c>
      <c r="C122" s="193"/>
      <c r="D122" s="193"/>
      <c r="E122" s="193"/>
      <c r="F122" s="193"/>
      <c r="G122" s="198" t="s">
        <v>351</v>
      </c>
      <c r="H122" s="199"/>
      <c r="I122" s="199"/>
      <c r="J122" s="199"/>
      <c r="K122" s="199"/>
    </row>
    <row r="123" spans="1:11" x14ac:dyDescent="0.3">
      <c r="A123" s="187" t="s">
        <v>536</v>
      </c>
      <c r="B123" s="192" t="s">
        <v>351</v>
      </c>
      <c r="C123" s="193"/>
      <c r="D123" s="193"/>
      <c r="E123" s="188" t="s">
        <v>537</v>
      </c>
      <c r="F123" s="189"/>
      <c r="G123" s="189"/>
      <c r="H123" s="190">
        <v>300926.08000000002</v>
      </c>
      <c r="I123" s="190">
        <v>288849.78999999998</v>
      </c>
      <c r="J123" s="190">
        <v>501241.1</v>
      </c>
      <c r="K123" s="190">
        <v>513317.39</v>
      </c>
    </row>
    <row r="124" spans="1:11" x14ac:dyDescent="0.3">
      <c r="A124" s="187" t="s">
        <v>538</v>
      </c>
      <c r="B124" s="192" t="s">
        <v>351</v>
      </c>
      <c r="C124" s="193"/>
      <c r="D124" s="193"/>
      <c r="E124" s="193"/>
      <c r="F124" s="188" t="s">
        <v>537</v>
      </c>
      <c r="G124" s="189"/>
      <c r="H124" s="190">
        <v>300926.08000000002</v>
      </c>
      <c r="I124" s="190">
        <v>288849.78999999998</v>
      </c>
      <c r="J124" s="190">
        <v>501241.1</v>
      </c>
      <c r="K124" s="190">
        <v>513317.39</v>
      </c>
    </row>
    <row r="125" spans="1:11" x14ac:dyDescent="0.3">
      <c r="A125" s="194" t="s">
        <v>539</v>
      </c>
      <c r="B125" s="192" t="s">
        <v>351</v>
      </c>
      <c r="C125" s="193"/>
      <c r="D125" s="193"/>
      <c r="E125" s="193"/>
      <c r="F125" s="193"/>
      <c r="G125" s="195" t="s">
        <v>540</v>
      </c>
      <c r="H125" s="196">
        <v>161416.24</v>
      </c>
      <c r="I125" s="196">
        <v>162889.38</v>
      </c>
      <c r="J125" s="196">
        <v>369194.65</v>
      </c>
      <c r="K125" s="196">
        <v>367721.51</v>
      </c>
    </row>
    <row r="126" spans="1:11" x14ac:dyDescent="0.3">
      <c r="A126" s="194" t="s">
        <v>541</v>
      </c>
      <c r="B126" s="192" t="s">
        <v>351</v>
      </c>
      <c r="C126" s="193"/>
      <c r="D126" s="193"/>
      <c r="E126" s="193"/>
      <c r="F126" s="193"/>
      <c r="G126" s="195" t="s">
        <v>542</v>
      </c>
      <c r="H126" s="196">
        <v>1041.1199999999999</v>
      </c>
      <c r="I126" s="196">
        <v>1041.1199999999999</v>
      </c>
      <c r="J126" s="196">
        <v>1211.28</v>
      </c>
      <c r="K126" s="196">
        <v>1211.28</v>
      </c>
    </row>
    <row r="127" spans="1:11" x14ac:dyDescent="0.3">
      <c r="A127" s="194" t="s">
        <v>543</v>
      </c>
      <c r="B127" s="192" t="s">
        <v>351</v>
      </c>
      <c r="C127" s="193"/>
      <c r="D127" s="193"/>
      <c r="E127" s="193"/>
      <c r="F127" s="193"/>
      <c r="G127" s="195" t="s">
        <v>544</v>
      </c>
      <c r="H127" s="196">
        <v>5806.53</v>
      </c>
      <c r="I127" s="196">
        <v>5807.03</v>
      </c>
      <c r="J127" s="196">
        <v>6151.34</v>
      </c>
      <c r="K127" s="196">
        <v>6150.84</v>
      </c>
    </row>
    <row r="128" spans="1:11" x14ac:dyDescent="0.3">
      <c r="A128" s="194" t="s">
        <v>545</v>
      </c>
      <c r="B128" s="192" t="s">
        <v>351</v>
      </c>
      <c r="C128" s="193"/>
      <c r="D128" s="193"/>
      <c r="E128" s="193"/>
      <c r="F128" s="193"/>
      <c r="G128" s="195" t="s">
        <v>546</v>
      </c>
      <c r="H128" s="196">
        <v>39350.57</v>
      </c>
      <c r="I128" s="196">
        <v>25800.63</v>
      </c>
      <c r="J128" s="196">
        <v>28016.9</v>
      </c>
      <c r="K128" s="196">
        <v>41566.839999999997</v>
      </c>
    </row>
    <row r="129" spans="1:11" x14ac:dyDescent="0.3">
      <c r="A129" s="194" t="s">
        <v>547</v>
      </c>
      <c r="B129" s="192" t="s">
        <v>351</v>
      </c>
      <c r="C129" s="193"/>
      <c r="D129" s="193"/>
      <c r="E129" s="193"/>
      <c r="F129" s="193"/>
      <c r="G129" s="195" t="s">
        <v>548</v>
      </c>
      <c r="H129" s="196">
        <v>49313.15</v>
      </c>
      <c r="I129" s="196">
        <v>49313.17</v>
      </c>
      <c r="J129" s="196">
        <v>55756.34</v>
      </c>
      <c r="K129" s="196">
        <v>55756.32</v>
      </c>
    </row>
    <row r="130" spans="1:11" x14ac:dyDescent="0.3">
      <c r="A130" s="194" t="s">
        <v>549</v>
      </c>
      <c r="B130" s="192" t="s">
        <v>351</v>
      </c>
      <c r="C130" s="193"/>
      <c r="D130" s="193"/>
      <c r="E130" s="193"/>
      <c r="F130" s="193"/>
      <c r="G130" s="195" t="s">
        <v>550</v>
      </c>
      <c r="H130" s="196">
        <v>22060.7</v>
      </c>
      <c r="I130" s="196">
        <v>22060.7</v>
      </c>
      <c r="J130" s="196">
        <v>20629.650000000001</v>
      </c>
      <c r="K130" s="196">
        <v>20629.650000000001</v>
      </c>
    </row>
    <row r="131" spans="1:11" x14ac:dyDescent="0.3">
      <c r="A131" s="194" t="s">
        <v>551</v>
      </c>
      <c r="B131" s="192" t="s">
        <v>351</v>
      </c>
      <c r="C131" s="193"/>
      <c r="D131" s="193"/>
      <c r="E131" s="193"/>
      <c r="F131" s="193"/>
      <c r="G131" s="195" t="s">
        <v>552</v>
      </c>
      <c r="H131" s="196">
        <v>3357.6</v>
      </c>
      <c r="I131" s="196">
        <v>3357.59</v>
      </c>
      <c r="J131" s="196">
        <v>2868.63</v>
      </c>
      <c r="K131" s="196">
        <v>2868.64</v>
      </c>
    </row>
    <row r="132" spans="1:11" x14ac:dyDescent="0.3">
      <c r="A132" s="194" t="s">
        <v>553</v>
      </c>
      <c r="B132" s="192" t="s">
        <v>351</v>
      </c>
      <c r="C132" s="193"/>
      <c r="D132" s="193"/>
      <c r="E132" s="193"/>
      <c r="F132" s="193"/>
      <c r="G132" s="195" t="s">
        <v>554</v>
      </c>
      <c r="H132" s="196">
        <v>18580.169999999998</v>
      </c>
      <c r="I132" s="196">
        <v>18580.169999999998</v>
      </c>
      <c r="J132" s="196">
        <v>17412.310000000001</v>
      </c>
      <c r="K132" s="196">
        <v>17412.310000000001</v>
      </c>
    </row>
    <row r="133" spans="1:11" x14ac:dyDescent="0.3">
      <c r="A133" s="197" t="s">
        <v>351</v>
      </c>
      <c r="B133" s="192" t="s">
        <v>351</v>
      </c>
      <c r="C133" s="193"/>
      <c r="D133" s="193"/>
      <c r="E133" s="193"/>
      <c r="F133" s="193"/>
      <c r="G133" s="198" t="s">
        <v>351</v>
      </c>
      <c r="H133" s="199"/>
      <c r="I133" s="199"/>
      <c r="J133" s="199"/>
      <c r="K133" s="199"/>
    </row>
    <row r="134" spans="1:11" x14ac:dyDescent="0.3">
      <c r="A134" s="187" t="s">
        <v>555</v>
      </c>
      <c r="B134" s="192" t="s">
        <v>351</v>
      </c>
      <c r="C134" s="193"/>
      <c r="D134" s="193"/>
      <c r="E134" s="188" t="s">
        <v>556</v>
      </c>
      <c r="F134" s="189"/>
      <c r="G134" s="189"/>
      <c r="H134" s="190">
        <v>663471.23</v>
      </c>
      <c r="I134" s="190">
        <v>2111958.52</v>
      </c>
      <c r="J134" s="190">
        <v>2034302.54</v>
      </c>
      <c r="K134" s="190">
        <v>585815.25</v>
      </c>
    </row>
    <row r="135" spans="1:11" x14ac:dyDescent="0.3">
      <c r="A135" s="187" t="s">
        <v>557</v>
      </c>
      <c r="B135" s="192" t="s">
        <v>351</v>
      </c>
      <c r="C135" s="193"/>
      <c r="D135" s="193"/>
      <c r="E135" s="193"/>
      <c r="F135" s="188" t="s">
        <v>556</v>
      </c>
      <c r="G135" s="189"/>
      <c r="H135" s="190">
        <v>663471.23</v>
      </c>
      <c r="I135" s="190">
        <v>2111958.52</v>
      </c>
      <c r="J135" s="190">
        <v>2034302.54</v>
      </c>
      <c r="K135" s="190">
        <v>585815.25</v>
      </c>
    </row>
    <row r="136" spans="1:11" x14ac:dyDescent="0.3">
      <c r="A136" s="194" t="s">
        <v>558</v>
      </c>
      <c r="B136" s="192" t="s">
        <v>351</v>
      </c>
      <c r="C136" s="193"/>
      <c r="D136" s="193"/>
      <c r="E136" s="193"/>
      <c r="F136" s="193"/>
      <c r="G136" s="195" t="s">
        <v>559</v>
      </c>
      <c r="H136" s="196">
        <v>663471.23</v>
      </c>
      <c r="I136" s="196">
        <v>2111958.52</v>
      </c>
      <c r="J136" s="196">
        <v>2034302.54</v>
      </c>
      <c r="K136" s="196">
        <v>585815.25</v>
      </c>
    </row>
    <row r="137" spans="1:11" x14ac:dyDescent="0.3">
      <c r="A137" s="197" t="s">
        <v>351</v>
      </c>
      <c r="B137" s="192" t="s">
        <v>351</v>
      </c>
      <c r="C137" s="193"/>
      <c r="D137" s="193"/>
      <c r="E137" s="193"/>
      <c r="F137" s="193"/>
      <c r="G137" s="198" t="s">
        <v>351</v>
      </c>
      <c r="H137" s="199"/>
      <c r="I137" s="199"/>
      <c r="J137" s="199"/>
      <c r="K137" s="199"/>
    </row>
    <row r="138" spans="1:11" x14ac:dyDescent="0.3">
      <c r="A138" s="187" t="s">
        <v>560</v>
      </c>
      <c r="B138" s="192" t="s">
        <v>351</v>
      </c>
      <c r="C138" s="193"/>
      <c r="D138" s="193"/>
      <c r="E138" s="188" t="s">
        <v>395</v>
      </c>
      <c r="F138" s="189"/>
      <c r="G138" s="189"/>
      <c r="H138" s="201">
        <v>136.65</v>
      </c>
      <c r="I138" s="201">
        <v>136.65</v>
      </c>
      <c r="J138" s="201">
        <v>0</v>
      </c>
      <c r="K138" s="201">
        <v>0</v>
      </c>
    </row>
    <row r="139" spans="1:11" x14ac:dyDescent="0.3">
      <c r="A139" s="187" t="s">
        <v>561</v>
      </c>
      <c r="B139" s="192" t="s">
        <v>351</v>
      </c>
      <c r="C139" s="193"/>
      <c r="D139" s="193"/>
      <c r="E139" s="193"/>
      <c r="F139" s="188" t="s">
        <v>395</v>
      </c>
      <c r="G139" s="189"/>
      <c r="H139" s="201">
        <v>136.65</v>
      </c>
      <c r="I139" s="201">
        <v>136.65</v>
      </c>
      <c r="J139" s="201">
        <v>0</v>
      </c>
      <c r="K139" s="201">
        <v>0</v>
      </c>
    </row>
    <row r="140" spans="1:11" x14ac:dyDescent="0.3">
      <c r="A140" s="194" t="s">
        <v>562</v>
      </c>
      <c r="B140" s="192" t="s">
        <v>351</v>
      </c>
      <c r="C140" s="193"/>
      <c r="D140" s="193"/>
      <c r="E140" s="193"/>
      <c r="F140" s="193"/>
      <c r="G140" s="195" t="s">
        <v>408</v>
      </c>
      <c r="H140" s="200">
        <v>136.65</v>
      </c>
      <c r="I140" s="200">
        <v>136.65</v>
      </c>
      <c r="J140" s="200">
        <v>0</v>
      </c>
      <c r="K140" s="200">
        <v>0</v>
      </c>
    </row>
    <row r="141" spans="1:11" x14ac:dyDescent="0.3">
      <c r="A141" s="187" t="s">
        <v>351</v>
      </c>
      <c r="B141" s="192" t="s">
        <v>351</v>
      </c>
      <c r="C141" s="193"/>
      <c r="D141" s="193"/>
      <c r="E141" s="188" t="s">
        <v>351</v>
      </c>
      <c r="F141" s="189"/>
      <c r="G141" s="189"/>
      <c r="H141" s="189"/>
      <c r="I141" s="189"/>
      <c r="J141" s="189"/>
      <c r="K141" s="189"/>
    </row>
    <row r="142" spans="1:11" x14ac:dyDescent="0.3">
      <c r="A142" s="187" t="s">
        <v>563</v>
      </c>
      <c r="B142" s="192" t="s">
        <v>351</v>
      </c>
      <c r="C142" s="193"/>
      <c r="D142" s="188" t="s">
        <v>564</v>
      </c>
      <c r="E142" s="189"/>
      <c r="F142" s="189"/>
      <c r="G142" s="189"/>
      <c r="H142" s="190">
        <v>45534256.880000003</v>
      </c>
      <c r="I142" s="190">
        <v>7664570.4100000001</v>
      </c>
      <c r="J142" s="190">
        <v>6273895.6600000001</v>
      </c>
      <c r="K142" s="190">
        <v>44143582.130000003</v>
      </c>
    </row>
    <row r="143" spans="1:11" x14ac:dyDescent="0.3">
      <c r="A143" s="187" t="s">
        <v>565</v>
      </c>
      <c r="B143" s="192" t="s">
        <v>351</v>
      </c>
      <c r="C143" s="193"/>
      <c r="D143" s="193"/>
      <c r="E143" s="188" t="s">
        <v>564</v>
      </c>
      <c r="F143" s="189"/>
      <c r="G143" s="189"/>
      <c r="H143" s="190">
        <v>45534256.880000003</v>
      </c>
      <c r="I143" s="190">
        <v>7664570.4100000001</v>
      </c>
      <c r="J143" s="190">
        <v>6273895.6600000001</v>
      </c>
      <c r="K143" s="190">
        <v>44143582.130000003</v>
      </c>
    </row>
    <row r="144" spans="1:11" x14ac:dyDescent="0.3">
      <c r="A144" s="187" t="s">
        <v>566</v>
      </c>
      <c r="B144" s="192" t="s">
        <v>351</v>
      </c>
      <c r="C144" s="193"/>
      <c r="D144" s="193"/>
      <c r="E144" s="193"/>
      <c r="F144" s="188" t="s">
        <v>564</v>
      </c>
      <c r="G144" s="189"/>
      <c r="H144" s="190">
        <v>45534256.880000003</v>
      </c>
      <c r="I144" s="190">
        <v>7664570.4100000001</v>
      </c>
      <c r="J144" s="190">
        <v>6273895.6600000001</v>
      </c>
      <c r="K144" s="190">
        <v>44143582.130000003</v>
      </c>
    </row>
    <row r="145" spans="1:12" x14ac:dyDescent="0.3">
      <c r="A145" s="194" t="s">
        <v>567</v>
      </c>
      <c r="B145" s="192" t="s">
        <v>351</v>
      </c>
      <c r="C145" s="193"/>
      <c r="D145" s="193"/>
      <c r="E145" s="193"/>
      <c r="F145" s="193"/>
      <c r="G145" s="195" t="s">
        <v>568</v>
      </c>
      <c r="H145" s="196">
        <v>45534256.880000003</v>
      </c>
      <c r="I145" s="196">
        <v>7664570.4100000001</v>
      </c>
      <c r="J145" s="196">
        <v>6273895.6600000001</v>
      </c>
      <c r="K145" s="196">
        <v>44143582.130000003</v>
      </c>
    </row>
    <row r="146" spans="1:12" x14ac:dyDescent="0.3">
      <c r="A146" s="197" t="s">
        <v>351</v>
      </c>
      <c r="B146" s="192" t="s">
        <v>351</v>
      </c>
      <c r="C146" s="193"/>
      <c r="D146" s="193"/>
      <c r="E146" s="193"/>
      <c r="F146" s="193"/>
      <c r="G146" s="198" t="s">
        <v>351</v>
      </c>
      <c r="H146" s="199"/>
      <c r="I146" s="199"/>
      <c r="J146" s="199"/>
      <c r="K146" s="199"/>
    </row>
    <row r="147" spans="1:12" x14ac:dyDescent="0.3">
      <c r="A147" s="187" t="s">
        <v>569</v>
      </c>
      <c r="B147" s="191" t="s">
        <v>351</v>
      </c>
      <c r="C147" s="188" t="s">
        <v>570</v>
      </c>
      <c r="D147" s="189"/>
      <c r="E147" s="189"/>
      <c r="F147" s="189"/>
      <c r="G147" s="189"/>
      <c r="H147" s="190">
        <v>15145882.77</v>
      </c>
      <c r="I147" s="190">
        <v>50160.44</v>
      </c>
      <c r="J147" s="190">
        <v>1124074.67</v>
      </c>
      <c r="K147" s="190">
        <v>16219797</v>
      </c>
    </row>
    <row r="148" spans="1:12" x14ac:dyDescent="0.3">
      <c r="A148" s="187" t="s">
        <v>571</v>
      </c>
      <c r="B148" s="192" t="s">
        <v>351</v>
      </c>
      <c r="C148" s="193"/>
      <c r="D148" s="188" t="s">
        <v>572</v>
      </c>
      <c r="E148" s="189"/>
      <c r="F148" s="189"/>
      <c r="G148" s="189"/>
      <c r="H148" s="190">
        <v>15145882.77</v>
      </c>
      <c r="I148" s="190">
        <v>50160.44</v>
      </c>
      <c r="J148" s="190">
        <v>1124074.67</v>
      </c>
      <c r="K148" s="190">
        <v>16219797</v>
      </c>
      <c r="L148" s="214"/>
    </row>
    <row r="149" spans="1:12" x14ac:dyDescent="0.3">
      <c r="A149" s="187" t="s">
        <v>573</v>
      </c>
      <c r="B149" s="192" t="s">
        <v>351</v>
      </c>
      <c r="C149" s="193"/>
      <c r="D149" s="193"/>
      <c r="E149" s="188" t="s">
        <v>574</v>
      </c>
      <c r="F149" s="189"/>
      <c r="G149" s="189"/>
      <c r="H149" s="190">
        <v>14884868.83</v>
      </c>
      <c r="I149" s="190">
        <v>44562.29</v>
      </c>
      <c r="J149" s="190">
        <v>740269.37</v>
      </c>
      <c r="K149" s="190">
        <v>15580575.91</v>
      </c>
    </row>
    <row r="150" spans="1:12" x14ac:dyDescent="0.3">
      <c r="A150" s="187" t="s">
        <v>575</v>
      </c>
      <c r="B150" s="192" t="s">
        <v>351</v>
      </c>
      <c r="C150" s="193"/>
      <c r="D150" s="193"/>
      <c r="E150" s="193"/>
      <c r="F150" s="188" t="s">
        <v>574</v>
      </c>
      <c r="G150" s="189"/>
      <c r="H150" s="190">
        <v>14884868.83</v>
      </c>
      <c r="I150" s="190">
        <v>44562.29</v>
      </c>
      <c r="J150" s="190">
        <v>740269.37</v>
      </c>
      <c r="K150" s="190">
        <v>15580575.91</v>
      </c>
      <c r="L150" s="214">
        <f>J150-I150</f>
        <v>695707.08</v>
      </c>
    </row>
    <row r="151" spans="1:12" x14ac:dyDescent="0.3">
      <c r="A151" s="194" t="s">
        <v>576</v>
      </c>
      <c r="B151" s="192" t="s">
        <v>351</v>
      </c>
      <c r="C151" s="193"/>
      <c r="D151" s="193"/>
      <c r="E151" s="193"/>
      <c r="F151" s="193"/>
      <c r="G151" s="195" t="s">
        <v>577</v>
      </c>
      <c r="H151" s="200">
        <v>0</v>
      </c>
      <c r="I151" s="200">
        <v>0</v>
      </c>
      <c r="J151" s="196">
        <v>740269.37</v>
      </c>
      <c r="K151" s="196">
        <v>740269.37</v>
      </c>
    </row>
    <row r="152" spans="1:12" x14ac:dyDescent="0.3">
      <c r="A152" s="194" t="s">
        <v>578</v>
      </c>
      <c r="B152" s="192" t="s">
        <v>351</v>
      </c>
      <c r="C152" s="193"/>
      <c r="D152" s="193"/>
      <c r="E152" s="193"/>
      <c r="F152" s="193"/>
      <c r="G152" s="195" t="s">
        <v>579</v>
      </c>
      <c r="H152" s="196">
        <v>14884868.83</v>
      </c>
      <c r="I152" s="196">
        <v>44562.29</v>
      </c>
      <c r="J152" s="200">
        <v>0</v>
      </c>
      <c r="K152" s="196">
        <v>14840306.539999999</v>
      </c>
    </row>
    <row r="153" spans="1:12" x14ac:dyDescent="0.3">
      <c r="A153" s="197" t="s">
        <v>351</v>
      </c>
      <c r="B153" s="192" t="s">
        <v>351</v>
      </c>
      <c r="C153" s="193"/>
      <c r="D153" s="193"/>
      <c r="E153" s="193"/>
      <c r="F153" s="193"/>
      <c r="G153" s="198" t="s">
        <v>351</v>
      </c>
      <c r="H153" s="199"/>
      <c r="I153" s="199"/>
      <c r="J153" s="199"/>
      <c r="K153" s="199"/>
    </row>
    <row r="154" spans="1:12" x14ac:dyDescent="0.3">
      <c r="A154" s="187" t="s">
        <v>580</v>
      </c>
      <c r="B154" s="192" t="s">
        <v>351</v>
      </c>
      <c r="C154" s="193"/>
      <c r="D154" s="193"/>
      <c r="E154" s="188" t="s">
        <v>581</v>
      </c>
      <c r="F154" s="189"/>
      <c r="G154" s="189"/>
      <c r="H154" s="190">
        <v>120546.51</v>
      </c>
      <c r="I154" s="190">
        <v>5598.15</v>
      </c>
      <c r="J154" s="201">
        <v>0</v>
      </c>
      <c r="K154" s="190">
        <v>114948.36</v>
      </c>
    </row>
    <row r="155" spans="1:12" x14ac:dyDescent="0.3">
      <c r="A155" s="187" t="s">
        <v>582</v>
      </c>
      <c r="B155" s="192" t="s">
        <v>351</v>
      </c>
      <c r="C155" s="193"/>
      <c r="D155" s="193"/>
      <c r="E155" s="193"/>
      <c r="F155" s="188" t="s">
        <v>581</v>
      </c>
      <c r="G155" s="189"/>
      <c r="H155" s="190">
        <v>120546.51</v>
      </c>
      <c r="I155" s="190">
        <v>5598.15</v>
      </c>
      <c r="J155" s="201">
        <v>0</v>
      </c>
      <c r="K155" s="190">
        <v>114948.36</v>
      </c>
    </row>
    <row r="156" spans="1:12" x14ac:dyDescent="0.3">
      <c r="A156" s="194" t="s">
        <v>583</v>
      </c>
      <c r="B156" s="192" t="s">
        <v>351</v>
      </c>
      <c r="C156" s="193"/>
      <c r="D156" s="193"/>
      <c r="E156" s="193"/>
      <c r="F156" s="193"/>
      <c r="G156" s="195" t="s">
        <v>584</v>
      </c>
      <c r="H156" s="196">
        <v>120546.51</v>
      </c>
      <c r="I156" s="196">
        <v>5598.15</v>
      </c>
      <c r="J156" s="200">
        <v>0</v>
      </c>
      <c r="K156" s="196">
        <v>114948.36</v>
      </c>
    </row>
    <row r="157" spans="1:12" x14ac:dyDescent="0.3">
      <c r="A157" s="197" t="s">
        <v>351</v>
      </c>
      <c r="B157" s="192" t="s">
        <v>351</v>
      </c>
      <c r="C157" s="193"/>
      <c r="D157" s="193"/>
      <c r="E157" s="193"/>
      <c r="F157" s="193"/>
      <c r="G157" s="198" t="s">
        <v>351</v>
      </c>
      <c r="H157" s="199"/>
      <c r="I157" s="199"/>
      <c r="J157" s="199"/>
      <c r="K157" s="199"/>
    </row>
    <row r="158" spans="1:12" x14ac:dyDescent="0.3">
      <c r="A158" s="187" t="s">
        <v>585</v>
      </c>
      <c r="B158" s="192" t="s">
        <v>351</v>
      </c>
      <c r="C158" s="193"/>
      <c r="D158" s="193"/>
      <c r="E158" s="188" t="s">
        <v>586</v>
      </c>
      <c r="F158" s="189"/>
      <c r="G158" s="189"/>
      <c r="H158" s="190">
        <v>140467.43</v>
      </c>
      <c r="I158" s="201">
        <v>0</v>
      </c>
      <c r="J158" s="190">
        <v>383805.3</v>
      </c>
      <c r="K158" s="190">
        <v>524272.73</v>
      </c>
    </row>
    <row r="159" spans="1:12" x14ac:dyDescent="0.3">
      <c r="A159" s="187" t="s">
        <v>587</v>
      </c>
      <c r="B159" s="192" t="s">
        <v>351</v>
      </c>
      <c r="C159" s="193"/>
      <c r="D159" s="193"/>
      <c r="E159" s="193"/>
      <c r="F159" s="188" t="s">
        <v>586</v>
      </c>
      <c r="G159" s="189"/>
      <c r="H159" s="190">
        <v>140467.43</v>
      </c>
      <c r="I159" s="201">
        <v>0</v>
      </c>
      <c r="J159" s="190">
        <v>383805.3</v>
      </c>
      <c r="K159" s="190">
        <v>524272.73</v>
      </c>
    </row>
    <row r="160" spans="1:12" x14ac:dyDescent="0.3">
      <c r="A160" s="194" t="s">
        <v>588</v>
      </c>
      <c r="B160" s="192" t="s">
        <v>351</v>
      </c>
      <c r="C160" s="193"/>
      <c r="D160" s="193"/>
      <c r="E160" s="193"/>
      <c r="F160" s="193"/>
      <c r="G160" s="195" t="s">
        <v>589</v>
      </c>
      <c r="H160" s="196">
        <v>95550.57</v>
      </c>
      <c r="I160" s="200">
        <v>0</v>
      </c>
      <c r="J160" s="196">
        <v>383580.72</v>
      </c>
      <c r="K160" s="196">
        <v>479131.29</v>
      </c>
    </row>
    <row r="161" spans="1:15" x14ac:dyDescent="0.3">
      <c r="A161" s="194" t="s">
        <v>590</v>
      </c>
      <c r="B161" s="192" t="s">
        <v>351</v>
      </c>
      <c r="C161" s="193"/>
      <c r="D161" s="193"/>
      <c r="E161" s="193"/>
      <c r="F161" s="193"/>
      <c r="G161" s="195" t="s">
        <v>591</v>
      </c>
      <c r="H161" s="196">
        <v>44916.86</v>
      </c>
      <c r="I161" s="200">
        <v>0</v>
      </c>
      <c r="J161" s="200">
        <v>224.58</v>
      </c>
      <c r="K161" s="196">
        <v>45141.440000000002</v>
      </c>
    </row>
    <row r="162" spans="1:15" x14ac:dyDescent="0.3">
      <c r="A162" s="187" t="s">
        <v>351</v>
      </c>
      <c r="B162" s="192" t="s">
        <v>351</v>
      </c>
      <c r="C162" s="193"/>
      <c r="D162" s="188" t="s">
        <v>351</v>
      </c>
      <c r="E162" s="189"/>
      <c r="F162" s="189"/>
      <c r="G162" s="189"/>
      <c r="H162" s="189"/>
      <c r="I162" s="189"/>
      <c r="J162" s="189"/>
      <c r="K162" s="189"/>
    </row>
    <row r="163" spans="1:15" x14ac:dyDescent="0.3">
      <c r="A163" s="187" t="s">
        <v>592</v>
      </c>
      <c r="B163" s="191" t="s">
        <v>351</v>
      </c>
      <c r="C163" s="188" t="s">
        <v>593</v>
      </c>
      <c r="D163" s="189"/>
      <c r="E163" s="189"/>
      <c r="F163" s="189"/>
      <c r="G163" s="189"/>
      <c r="H163" s="190">
        <v>-1988337</v>
      </c>
      <c r="I163" s="201">
        <v>0</v>
      </c>
      <c r="J163" s="201">
        <v>0</v>
      </c>
      <c r="K163" s="190">
        <v>-1988337</v>
      </c>
    </row>
    <row r="164" spans="1:15" x14ac:dyDescent="0.3">
      <c r="A164" s="187" t="s">
        <v>594</v>
      </c>
      <c r="B164" s="192" t="s">
        <v>351</v>
      </c>
      <c r="C164" s="193"/>
      <c r="D164" s="188" t="s">
        <v>595</v>
      </c>
      <c r="E164" s="189"/>
      <c r="F164" s="189"/>
      <c r="G164" s="189"/>
      <c r="H164" s="190">
        <v>-1988337</v>
      </c>
      <c r="I164" s="201">
        <v>0</v>
      </c>
      <c r="J164" s="201">
        <v>0</v>
      </c>
      <c r="K164" s="190">
        <v>-1988337</v>
      </c>
    </row>
    <row r="165" spans="1:15" x14ac:dyDescent="0.3">
      <c r="A165" s="187" t="s">
        <v>596</v>
      </c>
      <c r="B165" s="192" t="s">
        <v>351</v>
      </c>
      <c r="C165" s="193"/>
      <c r="D165" s="193"/>
      <c r="E165" s="188" t="s">
        <v>597</v>
      </c>
      <c r="F165" s="189"/>
      <c r="G165" s="189"/>
      <c r="H165" s="190">
        <v>-1988337</v>
      </c>
      <c r="I165" s="201">
        <v>0</v>
      </c>
      <c r="J165" s="201">
        <v>0</v>
      </c>
      <c r="K165" s="190">
        <v>-1988337</v>
      </c>
    </row>
    <row r="166" spans="1:15" x14ac:dyDescent="0.3">
      <c r="A166" s="187" t="s">
        <v>598</v>
      </c>
      <c r="B166" s="192" t="s">
        <v>351</v>
      </c>
      <c r="C166" s="193"/>
      <c r="D166" s="193"/>
      <c r="E166" s="193"/>
      <c r="F166" s="188" t="s">
        <v>597</v>
      </c>
      <c r="G166" s="189"/>
      <c r="H166" s="190">
        <v>-1988337</v>
      </c>
      <c r="I166" s="201">
        <v>0</v>
      </c>
      <c r="J166" s="201">
        <v>0</v>
      </c>
      <c r="K166" s="190">
        <v>-1988337</v>
      </c>
    </row>
    <row r="167" spans="1:15" x14ac:dyDescent="0.3">
      <c r="A167" s="194" t="s">
        <v>599</v>
      </c>
      <c r="B167" s="192" t="s">
        <v>351</v>
      </c>
      <c r="C167" s="193"/>
      <c r="D167" s="193"/>
      <c r="E167" s="193"/>
      <c r="F167" s="193"/>
      <c r="G167" s="195" t="s">
        <v>600</v>
      </c>
      <c r="H167" s="196">
        <v>-1988337</v>
      </c>
      <c r="I167" s="200">
        <v>0</v>
      </c>
      <c r="J167" s="200">
        <v>0</v>
      </c>
      <c r="K167" s="196">
        <v>-1988337</v>
      </c>
    </row>
    <row r="168" spans="1:15" x14ac:dyDescent="0.3">
      <c r="A168" s="197" t="s">
        <v>351</v>
      </c>
      <c r="B168" s="192" t="s">
        <v>351</v>
      </c>
      <c r="C168" s="193"/>
      <c r="D168" s="193"/>
      <c r="E168" s="193"/>
      <c r="F168" s="193"/>
      <c r="G168" s="198" t="s">
        <v>351</v>
      </c>
      <c r="H168" s="199"/>
      <c r="I168" s="199"/>
      <c r="J168" s="199"/>
      <c r="K168" s="199"/>
    </row>
    <row r="169" spans="1:15" x14ac:dyDescent="0.3">
      <c r="A169" s="187" t="s">
        <v>56</v>
      </c>
      <c r="B169" s="188" t="s">
        <v>601</v>
      </c>
      <c r="C169" s="189"/>
      <c r="D169" s="189"/>
      <c r="E169" s="189"/>
      <c r="F169" s="189"/>
      <c r="G169" s="189"/>
      <c r="H169" s="190">
        <v>60116433.359999999</v>
      </c>
      <c r="I169" s="190">
        <v>13274306.24</v>
      </c>
      <c r="J169" s="190">
        <v>5168996.5999999996</v>
      </c>
      <c r="K169" s="190">
        <v>68221743</v>
      </c>
      <c r="L169" s="214">
        <f>I169-J169</f>
        <v>8105309.6400000006</v>
      </c>
      <c r="M169" s="219">
        <v>535666.24</v>
      </c>
      <c r="N169" s="219">
        <v>740269.37</v>
      </c>
      <c r="O169" s="214">
        <f>L169+M169+N169</f>
        <v>9381245.25</v>
      </c>
    </row>
    <row r="170" spans="1:15" x14ac:dyDescent="0.3">
      <c r="A170" s="187" t="s">
        <v>602</v>
      </c>
      <c r="B170" s="191" t="s">
        <v>351</v>
      </c>
      <c r="C170" s="188" t="s">
        <v>603</v>
      </c>
      <c r="D170" s="189"/>
      <c r="E170" s="189"/>
      <c r="F170" s="189"/>
      <c r="G170" s="189"/>
      <c r="H170" s="190">
        <v>43801773.93</v>
      </c>
      <c r="I170" s="190">
        <v>11076479.5</v>
      </c>
      <c r="J170" s="190">
        <v>5140627.8499999996</v>
      </c>
      <c r="K170" s="190">
        <v>49737625.579999998</v>
      </c>
      <c r="L170" s="214">
        <f>I170-J170</f>
        <v>5935851.6500000004</v>
      </c>
    </row>
    <row r="171" spans="1:15" x14ac:dyDescent="0.3">
      <c r="A171" s="187" t="s">
        <v>604</v>
      </c>
      <c r="B171" s="192" t="s">
        <v>351</v>
      </c>
      <c r="C171" s="193"/>
      <c r="D171" s="188" t="s">
        <v>605</v>
      </c>
      <c r="E171" s="189"/>
      <c r="F171" s="189"/>
      <c r="G171" s="189"/>
      <c r="H171" s="190">
        <v>37530856.490000002</v>
      </c>
      <c r="I171" s="190">
        <v>10475150.220000001</v>
      </c>
      <c r="J171" s="190">
        <v>5140627.75</v>
      </c>
      <c r="K171" s="190">
        <v>42865378.960000001</v>
      </c>
      <c r="L171" s="218">
        <f t="shared" ref="L171:L173" si="0">I171-J171</f>
        <v>5334522.4700000007</v>
      </c>
    </row>
    <row r="172" spans="1:15" x14ac:dyDescent="0.3">
      <c r="A172" s="187" t="s">
        <v>606</v>
      </c>
      <c r="B172" s="192" t="s">
        <v>351</v>
      </c>
      <c r="C172" s="193"/>
      <c r="D172" s="193"/>
      <c r="E172" s="188" t="s">
        <v>607</v>
      </c>
      <c r="F172" s="189"/>
      <c r="G172" s="189"/>
      <c r="H172" s="190">
        <v>1064270.67</v>
      </c>
      <c r="I172" s="190">
        <v>232071.05</v>
      </c>
      <c r="J172" s="190">
        <v>119041.82</v>
      </c>
      <c r="K172" s="190">
        <v>1177299.8999999999</v>
      </c>
      <c r="L172" s="218">
        <f t="shared" si="0"/>
        <v>113029.22999999998</v>
      </c>
      <c r="N172" s="214">
        <f>L169+Fábricas!S48</f>
        <v>-535666.24000000022</v>
      </c>
    </row>
    <row r="173" spans="1:15" x14ac:dyDescent="0.3">
      <c r="A173" s="187" t="s">
        <v>608</v>
      </c>
      <c r="B173" s="192" t="s">
        <v>351</v>
      </c>
      <c r="C173" s="193"/>
      <c r="D173" s="193"/>
      <c r="E173" s="193"/>
      <c r="F173" s="188" t="s">
        <v>609</v>
      </c>
      <c r="G173" s="189"/>
      <c r="H173" s="190">
        <v>508793.95</v>
      </c>
      <c r="I173" s="190">
        <v>110411.82</v>
      </c>
      <c r="J173" s="190">
        <v>45318.95</v>
      </c>
      <c r="K173" s="190">
        <v>573886.81999999995</v>
      </c>
      <c r="L173" s="218">
        <f t="shared" si="0"/>
        <v>65092.87000000001</v>
      </c>
    </row>
    <row r="174" spans="1:15" x14ac:dyDescent="0.3">
      <c r="A174" s="194" t="s">
        <v>610</v>
      </c>
      <c r="B174" s="192" t="s">
        <v>351</v>
      </c>
      <c r="C174" s="193"/>
      <c r="D174" s="193"/>
      <c r="E174" s="193"/>
      <c r="F174" s="193"/>
      <c r="G174" s="195" t="s">
        <v>611</v>
      </c>
      <c r="H174" s="196">
        <v>278859.37</v>
      </c>
      <c r="I174" s="196">
        <v>28178.21</v>
      </c>
      <c r="J174" s="200">
        <v>0</v>
      </c>
      <c r="K174" s="196">
        <v>307037.58</v>
      </c>
    </row>
    <row r="175" spans="1:15" x14ac:dyDescent="0.3">
      <c r="A175" s="194" t="s">
        <v>612</v>
      </c>
      <c r="B175" s="192" t="s">
        <v>351</v>
      </c>
      <c r="C175" s="193"/>
      <c r="D175" s="193"/>
      <c r="E175" s="193"/>
      <c r="F175" s="193"/>
      <c r="G175" s="195" t="s">
        <v>613</v>
      </c>
      <c r="H175" s="196">
        <v>37393.9</v>
      </c>
      <c r="I175" s="196">
        <v>29723.5</v>
      </c>
      <c r="J175" s="196">
        <v>25477.279999999999</v>
      </c>
      <c r="K175" s="196">
        <v>41640.120000000003</v>
      </c>
    </row>
    <row r="176" spans="1:15" x14ac:dyDescent="0.3">
      <c r="A176" s="194" t="s">
        <v>614</v>
      </c>
      <c r="B176" s="192" t="s">
        <v>351</v>
      </c>
      <c r="C176" s="193"/>
      <c r="D176" s="193"/>
      <c r="E176" s="193"/>
      <c r="F176" s="193"/>
      <c r="G176" s="195" t="s">
        <v>615</v>
      </c>
      <c r="H176" s="196">
        <v>19815.009999999998</v>
      </c>
      <c r="I176" s="196">
        <v>28178.21</v>
      </c>
      <c r="J176" s="196">
        <v>19815.009999999998</v>
      </c>
      <c r="K176" s="196">
        <v>28178.21</v>
      </c>
    </row>
    <row r="177" spans="1:12" x14ac:dyDescent="0.3">
      <c r="A177" s="194" t="s">
        <v>616</v>
      </c>
      <c r="B177" s="192" t="s">
        <v>351</v>
      </c>
      <c r="C177" s="193"/>
      <c r="D177" s="193"/>
      <c r="E177" s="193"/>
      <c r="F177" s="193"/>
      <c r="G177" s="195" t="s">
        <v>617</v>
      </c>
      <c r="H177" s="196">
        <v>84240.639999999999</v>
      </c>
      <c r="I177" s="196">
        <v>15003.32</v>
      </c>
      <c r="J177" s="200">
        <v>0</v>
      </c>
      <c r="K177" s="196">
        <v>99243.96</v>
      </c>
    </row>
    <row r="178" spans="1:12" x14ac:dyDescent="0.3">
      <c r="A178" s="194" t="s">
        <v>618</v>
      </c>
      <c r="B178" s="192" t="s">
        <v>351</v>
      </c>
      <c r="C178" s="193"/>
      <c r="D178" s="193"/>
      <c r="E178" s="193"/>
      <c r="F178" s="193"/>
      <c r="G178" s="195" t="s">
        <v>619</v>
      </c>
      <c r="H178" s="196">
        <v>26441.56</v>
      </c>
      <c r="I178" s="196">
        <v>3381.39</v>
      </c>
      <c r="J178" s="200">
        <v>0</v>
      </c>
      <c r="K178" s="196">
        <v>29822.95</v>
      </c>
    </row>
    <row r="179" spans="1:12" x14ac:dyDescent="0.3">
      <c r="A179" s="194" t="s">
        <v>620</v>
      </c>
      <c r="B179" s="192" t="s">
        <v>351</v>
      </c>
      <c r="C179" s="193"/>
      <c r="D179" s="193"/>
      <c r="E179" s="193"/>
      <c r="F179" s="193"/>
      <c r="G179" s="195" t="s">
        <v>621</v>
      </c>
      <c r="H179" s="196">
        <v>3305.2</v>
      </c>
      <c r="I179" s="200">
        <v>422.68</v>
      </c>
      <c r="J179" s="200">
        <v>0</v>
      </c>
      <c r="K179" s="196">
        <v>3727.88</v>
      </c>
    </row>
    <row r="180" spans="1:12" x14ac:dyDescent="0.3">
      <c r="A180" s="194" t="s">
        <v>622</v>
      </c>
      <c r="B180" s="192" t="s">
        <v>351</v>
      </c>
      <c r="C180" s="193"/>
      <c r="D180" s="193"/>
      <c r="E180" s="193"/>
      <c r="F180" s="193"/>
      <c r="G180" s="195" t="s">
        <v>623</v>
      </c>
      <c r="H180" s="196">
        <v>51228.76</v>
      </c>
      <c r="I180" s="196">
        <v>4683.82</v>
      </c>
      <c r="J180" s="200">
        <v>26.66</v>
      </c>
      <c r="K180" s="196">
        <v>55885.919999999998</v>
      </c>
    </row>
    <row r="181" spans="1:12" x14ac:dyDescent="0.3">
      <c r="A181" s="194" t="s">
        <v>624</v>
      </c>
      <c r="B181" s="192" t="s">
        <v>351</v>
      </c>
      <c r="C181" s="193"/>
      <c r="D181" s="193"/>
      <c r="E181" s="193"/>
      <c r="F181" s="193"/>
      <c r="G181" s="195" t="s">
        <v>625</v>
      </c>
      <c r="H181" s="200">
        <v>82.69</v>
      </c>
      <c r="I181" s="200">
        <v>7.52</v>
      </c>
      <c r="J181" s="200">
        <v>0</v>
      </c>
      <c r="K181" s="200">
        <v>90.21</v>
      </c>
    </row>
    <row r="182" spans="1:12" x14ac:dyDescent="0.3">
      <c r="A182" s="194" t="s">
        <v>626</v>
      </c>
      <c r="B182" s="192" t="s">
        <v>351</v>
      </c>
      <c r="C182" s="193"/>
      <c r="D182" s="193"/>
      <c r="E182" s="193"/>
      <c r="F182" s="193"/>
      <c r="G182" s="195" t="s">
        <v>627</v>
      </c>
      <c r="H182" s="196">
        <v>7374.02</v>
      </c>
      <c r="I182" s="200">
        <v>745.17</v>
      </c>
      <c r="J182" s="200">
        <v>0</v>
      </c>
      <c r="K182" s="196">
        <v>8119.19</v>
      </c>
    </row>
    <row r="183" spans="1:12" x14ac:dyDescent="0.3">
      <c r="A183" s="194" t="s">
        <v>628</v>
      </c>
      <c r="B183" s="192" t="s">
        <v>351</v>
      </c>
      <c r="C183" s="193"/>
      <c r="D183" s="193"/>
      <c r="E183" s="193"/>
      <c r="F183" s="193"/>
      <c r="G183" s="195" t="s">
        <v>629</v>
      </c>
      <c r="H183" s="200">
        <v>52.8</v>
      </c>
      <c r="I183" s="200">
        <v>88</v>
      </c>
      <c r="J183" s="200">
        <v>0</v>
      </c>
      <c r="K183" s="200">
        <v>140.80000000000001</v>
      </c>
    </row>
    <row r="184" spans="1:12" x14ac:dyDescent="0.3">
      <c r="A184" s="197" t="s">
        <v>351</v>
      </c>
      <c r="B184" s="192" t="s">
        <v>351</v>
      </c>
      <c r="C184" s="193"/>
      <c r="D184" s="193"/>
      <c r="E184" s="193"/>
      <c r="F184" s="193"/>
      <c r="G184" s="198" t="s">
        <v>351</v>
      </c>
      <c r="H184" s="199"/>
      <c r="I184" s="199"/>
      <c r="J184" s="199"/>
      <c r="K184" s="199"/>
    </row>
    <row r="185" spans="1:12" x14ac:dyDescent="0.3">
      <c r="A185" s="187" t="s">
        <v>630</v>
      </c>
      <c r="B185" s="192" t="s">
        <v>351</v>
      </c>
      <c r="C185" s="193"/>
      <c r="D185" s="193"/>
      <c r="E185" s="193"/>
      <c r="F185" s="188" t="s">
        <v>631</v>
      </c>
      <c r="G185" s="189"/>
      <c r="H185" s="190">
        <v>555476.72</v>
      </c>
      <c r="I185" s="190">
        <v>121659.23</v>
      </c>
      <c r="J185" s="190">
        <v>73722.87</v>
      </c>
      <c r="K185" s="190">
        <v>603413.07999999996</v>
      </c>
      <c r="L185" s="214">
        <f t="shared" ref="L185" si="1">I185-J185</f>
        <v>47936.36</v>
      </c>
    </row>
    <row r="186" spans="1:12" x14ac:dyDescent="0.3">
      <c r="A186" s="194" t="s">
        <v>632</v>
      </c>
      <c r="B186" s="192" t="s">
        <v>351</v>
      </c>
      <c r="C186" s="193"/>
      <c r="D186" s="193"/>
      <c r="E186" s="193"/>
      <c r="F186" s="193"/>
      <c r="G186" s="195" t="s">
        <v>611</v>
      </c>
      <c r="H186" s="196">
        <v>323623.15000000002</v>
      </c>
      <c r="I186" s="196">
        <v>29700.35</v>
      </c>
      <c r="J186" s="200">
        <v>0</v>
      </c>
      <c r="K186" s="196">
        <v>353323.5</v>
      </c>
    </row>
    <row r="187" spans="1:12" x14ac:dyDescent="0.3">
      <c r="A187" s="194" t="s">
        <v>633</v>
      </c>
      <c r="B187" s="192" t="s">
        <v>351</v>
      </c>
      <c r="C187" s="193"/>
      <c r="D187" s="193"/>
      <c r="E187" s="193"/>
      <c r="F187" s="193"/>
      <c r="G187" s="195" t="s">
        <v>613</v>
      </c>
      <c r="H187" s="196">
        <v>43989.98</v>
      </c>
      <c r="I187" s="196">
        <v>59136.7</v>
      </c>
      <c r="J187" s="196">
        <v>54912.65</v>
      </c>
      <c r="K187" s="196">
        <v>48214.03</v>
      </c>
    </row>
    <row r="188" spans="1:12" x14ac:dyDescent="0.3">
      <c r="A188" s="194" t="s">
        <v>634</v>
      </c>
      <c r="B188" s="192" t="s">
        <v>351</v>
      </c>
      <c r="C188" s="193"/>
      <c r="D188" s="193"/>
      <c r="E188" s="193"/>
      <c r="F188" s="193"/>
      <c r="G188" s="195" t="s">
        <v>615</v>
      </c>
      <c r="H188" s="196">
        <v>33660.400000000001</v>
      </c>
      <c r="I188" s="196">
        <v>14850.18</v>
      </c>
      <c r="J188" s="196">
        <v>18810.22</v>
      </c>
      <c r="K188" s="196">
        <v>29700.36</v>
      </c>
    </row>
    <row r="189" spans="1:12" x14ac:dyDescent="0.3">
      <c r="A189" s="194" t="s">
        <v>635</v>
      </c>
      <c r="B189" s="192" t="s">
        <v>351</v>
      </c>
      <c r="C189" s="193"/>
      <c r="D189" s="193"/>
      <c r="E189" s="193"/>
      <c r="F189" s="193"/>
      <c r="G189" s="195" t="s">
        <v>617</v>
      </c>
      <c r="H189" s="196">
        <v>67694.67</v>
      </c>
      <c r="I189" s="196">
        <v>8910.11</v>
      </c>
      <c r="J189" s="200">
        <v>0</v>
      </c>
      <c r="K189" s="196">
        <v>76604.78</v>
      </c>
    </row>
    <row r="190" spans="1:12" x14ac:dyDescent="0.3">
      <c r="A190" s="194" t="s">
        <v>636</v>
      </c>
      <c r="B190" s="192" t="s">
        <v>351</v>
      </c>
      <c r="C190" s="193"/>
      <c r="D190" s="193"/>
      <c r="E190" s="193"/>
      <c r="F190" s="193"/>
      <c r="G190" s="195" t="s">
        <v>619</v>
      </c>
      <c r="H190" s="196">
        <v>27077.88</v>
      </c>
      <c r="I190" s="196">
        <v>3564.04</v>
      </c>
      <c r="J190" s="200">
        <v>0</v>
      </c>
      <c r="K190" s="196">
        <v>30641.919999999998</v>
      </c>
    </row>
    <row r="191" spans="1:12" x14ac:dyDescent="0.3">
      <c r="A191" s="194" t="s">
        <v>637</v>
      </c>
      <c r="B191" s="192" t="s">
        <v>351</v>
      </c>
      <c r="C191" s="193"/>
      <c r="D191" s="193"/>
      <c r="E191" s="193"/>
      <c r="F191" s="193"/>
      <c r="G191" s="195" t="s">
        <v>623</v>
      </c>
      <c r="H191" s="196">
        <v>51228.76</v>
      </c>
      <c r="I191" s="196">
        <v>4657.16</v>
      </c>
      <c r="J191" s="200">
        <v>0</v>
      </c>
      <c r="K191" s="196">
        <v>55885.919999999998</v>
      </c>
    </row>
    <row r="192" spans="1:12" x14ac:dyDescent="0.3">
      <c r="A192" s="194" t="s">
        <v>638</v>
      </c>
      <c r="B192" s="192" t="s">
        <v>351</v>
      </c>
      <c r="C192" s="193"/>
      <c r="D192" s="193"/>
      <c r="E192" s="193"/>
      <c r="F192" s="193"/>
      <c r="G192" s="195" t="s">
        <v>625</v>
      </c>
      <c r="H192" s="200">
        <v>82.69</v>
      </c>
      <c r="I192" s="200">
        <v>7.52</v>
      </c>
      <c r="J192" s="200">
        <v>0</v>
      </c>
      <c r="K192" s="200">
        <v>90.21</v>
      </c>
    </row>
    <row r="193" spans="1:12" x14ac:dyDescent="0.3">
      <c r="A193" s="194" t="s">
        <v>639</v>
      </c>
      <c r="B193" s="192" t="s">
        <v>351</v>
      </c>
      <c r="C193" s="193"/>
      <c r="D193" s="193"/>
      <c r="E193" s="193"/>
      <c r="F193" s="193"/>
      <c r="G193" s="195" t="s">
        <v>627</v>
      </c>
      <c r="H193" s="196">
        <v>8119.19</v>
      </c>
      <c r="I193" s="200">
        <v>745.17</v>
      </c>
      <c r="J193" s="200">
        <v>0</v>
      </c>
      <c r="K193" s="196">
        <v>8864.36</v>
      </c>
    </row>
    <row r="194" spans="1:12" x14ac:dyDescent="0.3">
      <c r="A194" s="194" t="s">
        <v>640</v>
      </c>
      <c r="B194" s="192" t="s">
        <v>351</v>
      </c>
      <c r="C194" s="193"/>
      <c r="D194" s="193"/>
      <c r="E194" s="193"/>
      <c r="F194" s="193"/>
      <c r="G194" s="195" t="s">
        <v>629</v>
      </c>
      <c r="H194" s="200">
        <v>0</v>
      </c>
      <c r="I194" s="200">
        <v>88</v>
      </c>
      <c r="J194" s="200">
        <v>0</v>
      </c>
      <c r="K194" s="200">
        <v>88</v>
      </c>
    </row>
    <row r="195" spans="1:12" x14ac:dyDescent="0.3">
      <c r="A195" s="197" t="s">
        <v>351</v>
      </c>
      <c r="B195" s="192" t="s">
        <v>351</v>
      </c>
      <c r="C195" s="193"/>
      <c r="D195" s="193"/>
      <c r="E195" s="193"/>
      <c r="F195" s="193"/>
      <c r="G195" s="198" t="s">
        <v>351</v>
      </c>
      <c r="H195" s="199"/>
      <c r="I195" s="199"/>
      <c r="J195" s="199"/>
      <c r="K195" s="199"/>
    </row>
    <row r="196" spans="1:12" x14ac:dyDescent="0.3">
      <c r="A196" s="187" t="s">
        <v>641</v>
      </c>
      <c r="B196" s="192" t="s">
        <v>351</v>
      </c>
      <c r="C196" s="193"/>
      <c r="D196" s="193"/>
      <c r="E196" s="188" t="s">
        <v>642</v>
      </c>
      <c r="F196" s="189"/>
      <c r="G196" s="189"/>
      <c r="H196" s="190">
        <v>35907522</v>
      </c>
      <c r="I196" s="190">
        <v>10137061.4</v>
      </c>
      <c r="J196" s="190">
        <v>4988207.0599999996</v>
      </c>
      <c r="K196" s="190">
        <v>41056376.340000004</v>
      </c>
      <c r="L196" s="214">
        <f t="shared" ref="L196:L197" si="2">I196-J196</f>
        <v>5148854.3400000008</v>
      </c>
    </row>
    <row r="197" spans="1:12" x14ac:dyDescent="0.3">
      <c r="A197" s="187" t="s">
        <v>643</v>
      </c>
      <c r="B197" s="192" t="s">
        <v>351</v>
      </c>
      <c r="C197" s="193"/>
      <c r="D197" s="193"/>
      <c r="E197" s="193"/>
      <c r="F197" s="188" t="s">
        <v>609</v>
      </c>
      <c r="G197" s="189"/>
      <c r="H197" s="190">
        <v>5162775.9000000004</v>
      </c>
      <c r="I197" s="190">
        <v>1411695.72</v>
      </c>
      <c r="J197" s="190">
        <v>733376.34</v>
      </c>
      <c r="K197" s="190">
        <v>5841095.2800000003</v>
      </c>
      <c r="L197" s="218">
        <f t="shared" si="2"/>
        <v>678319.38</v>
      </c>
    </row>
    <row r="198" spans="1:12" x14ac:dyDescent="0.3">
      <c r="A198" s="194" t="s">
        <v>644</v>
      </c>
      <c r="B198" s="192" t="s">
        <v>351</v>
      </c>
      <c r="C198" s="193"/>
      <c r="D198" s="193"/>
      <c r="E198" s="193"/>
      <c r="F198" s="193"/>
      <c r="G198" s="195" t="s">
        <v>611</v>
      </c>
      <c r="H198" s="196">
        <v>2741792.53</v>
      </c>
      <c r="I198" s="196">
        <v>281837.55</v>
      </c>
      <c r="J198" s="200">
        <v>0</v>
      </c>
      <c r="K198" s="196">
        <v>3023630.08</v>
      </c>
    </row>
    <row r="199" spans="1:12" x14ac:dyDescent="0.3">
      <c r="A199" s="194" t="s">
        <v>645</v>
      </c>
      <c r="B199" s="192" t="s">
        <v>351</v>
      </c>
      <c r="C199" s="193"/>
      <c r="D199" s="193"/>
      <c r="E199" s="193"/>
      <c r="F199" s="193"/>
      <c r="G199" s="195" t="s">
        <v>613</v>
      </c>
      <c r="H199" s="196">
        <v>423682.82</v>
      </c>
      <c r="I199" s="196">
        <v>580855.04000000004</v>
      </c>
      <c r="J199" s="196">
        <v>528124.62</v>
      </c>
      <c r="K199" s="196">
        <v>476413.24</v>
      </c>
    </row>
    <row r="200" spans="1:12" x14ac:dyDescent="0.3">
      <c r="A200" s="194" t="s">
        <v>646</v>
      </c>
      <c r="B200" s="192" t="s">
        <v>351</v>
      </c>
      <c r="C200" s="193"/>
      <c r="D200" s="193"/>
      <c r="E200" s="193"/>
      <c r="F200" s="193"/>
      <c r="G200" s="195" t="s">
        <v>615</v>
      </c>
      <c r="H200" s="196">
        <v>198933.8</v>
      </c>
      <c r="I200" s="196">
        <v>271692.28000000003</v>
      </c>
      <c r="J200" s="196">
        <v>191845.59</v>
      </c>
      <c r="K200" s="196">
        <v>278780.49</v>
      </c>
    </row>
    <row r="201" spans="1:12" x14ac:dyDescent="0.3">
      <c r="A201" s="194" t="s">
        <v>647</v>
      </c>
      <c r="B201" s="192" t="s">
        <v>351</v>
      </c>
      <c r="C201" s="193"/>
      <c r="D201" s="193"/>
      <c r="E201" s="193"/>
      <c r="F201" s="193"/>
      <c r="G201" s="195" t="s">
        <v>648</v>
      </c>
      <c r="H201" s="196">
        <v>10988.15</v>
      </c>
      <c r="I201" s="200">
        <v>0</v>
      </c>
      <c r="J201" s="200">
        <v>0</v>
      </c>
      <c r="K201" s="196">
        <v>10988.15</v>
      </c>
    </row>
    <row r="202" spans="1:12" x14ac:dyDescent="0.3">
      <c r="A202" s="194" t="s">
        <v>649</v>
      </c>
      <c r="B202" s="192" t="s">
        <v>351</v>
      </c>
      <c r="C202" s="193"/>
      <c r="D202" s="193"/>
      <c r="E202" s="193"/>
      <c r="F202" s="193"/>
      <c r="G202" s="195" t="s">
        <v>617</v>
      </c>
      <c r="H202" s="196">
        <v>791378.69</v>
      </c>
      <c r="I202" s="196">
        <v>150307.32999999999</v>
      </c>
      <c r="J202" s="200">
        <v>0</v>
      </c>
      <c r="K202" s="196">
        <v>941686.02</v>
      </c>
    </row>
    <row r="203" spans="1:12" x14ac:dyDescent="0.3">
      <c r="A203" s="194" t="s">
        <v>650</v>
      </c>
      <c r="B203" s="192" t="s">
        <v>351</v>
      </c>
      <c r="C203" s="193"/>
      <c r="D203" s="193"/>
      <c r="E203" s="193"/>
      <c r="F203" s="193"/>
      <c r="G203" s="195" t="s">
        <v>619</v>
      </c>
      <c r="H203" s="196">
        <v>283486.43</v>
      </c>
      <c r="I203" s="196">
        <v>34347.5</v>
      </c>
      <c r="J203" s="200">
        <v>0</v>
      </c>
      <c r="K203" s="196">
        <v>317833.93</v>
      </c>
    </row>
    <row r="204" spans="1:12" x14ac:dyDescent="0.3">
      <c r="A204" s="194" t="s">
        <v>651</v>
      </c>
      <c r="B204" s="192" t="s">
        <v>351</v>
      </c>
      <c r="C204" s="193"/>
      <c r="D204" s="193"/>
      <c r="E204" s="193"/>
      <c r="F204" s="193"/>
      <c r="G204" s="195" t="s">
        <v>621</v>
      </c>
      <c r="H204" s="196">
        <v>31176.48</v>
      </c>
      <c r="I204" s="196">
        <v>4293.5</v>
      </c>
      <c r="J204" s="200">
        <v>0</v>
      </c>
      <c r="K204" s="196">
        <v>35469.980000000003</v>
      </c>
    </row>
    <row r="205" spans="1:12" x14ac:dyDescent="0.3">
      <c r="A205" s="194" t="s">
        <v>652</v>
      </c>
      <c r="B205" s="192" t="s">
        <v>351</v>
      </c>
      <c r="C205" s="193"/>
      <c r="D205" s="193"/>
      <c r="E205" s="193"/>
      <c r="F205" s="193"/>
      <c r="G205" s="195" t="s">
        <v>623</v>
      </c>
      <c r="H205" s="196">
        <v>184188.43</v>
      </c>
      <c r="I205" s="196">
        <v>27265.59</v>
      </c>
      <c r="J205" s="196">
        <v>8060.18</v>
      </c>
      <c r="K205" s="196">
        <v>203393.84</v>
      </c>
    </row>
    <row r="206" spans="1:12" x14ac:dyDescent="0.3">
      <c r="A206" s="194" t="s">
        <v>653</v>
      </c>
      <c r="B206" s="192" t="s">
        <v>351</v>
      </c>
      <c r="C206" s="193"/>
      <c r="D206" s="193"/>
      <c r="E206" s="193"/>
      <c r="F206" s="193"/>
      <c r="G206" s="195" t="s">
        <v>625</v>
      </c>
      <c r="H206" s="196">
        <v>4870.87</v>
      </c>
      <c r="I206" s="200">
        <v>465.94</v>
      </c>
      <c r="J206" s="200">
        <v>0</v>
      </c>
      <c r="K206" s="196">
        <v>5336.81</v>
      </c>
    </row>
    <row r="207" spans="1:12" x14ac:dyDescent="0.3">
      <c r="A207" s="194" t="s">
        <v>654</v>
      </c>
      <c r="B207" s="192" t="s">
        <v>351</v>
      </c>
      <c r="C207" s="193"/>
      <c r="D207" s="193"/>
      <c r="E207" s="193"/>
      <c r="F207" s="193"/>
      <c r="G207" s="195" t="s">
        <v>627</v>
      </c>
      <c r="H207" s="196">
        <v>413088.22</v>
      </c>
      <c r="I207" s="196">
        <v>42135.77</v>
      </c>
      <c r="J207" s="200">
        <v>0</v>
      </c>
      <c r="K207" s="196">
        <v>455223.99</v>
      </c>
    </row>
    <row r="208" spans="1:12" x14ac:dyDescent="0.3">
      <c r="A208" s="194" t="s">
        <v>655</v>
      </c>
      <c r="B208" s="192" t="s">
        <v>351</v>
      </c>
      <c r="C208" s="193"/>
      <c r="D208" s="193"/>
      <c r="E208" s="193"/>
      <c r="F208" s="193"/>
      <c r="G208" s="195" t="s">
        <v>656</v>
      </c>
      <c r="H208" s="196">
        <v>71676.02</v>
      </c>
      <c r="I208" s="196">
        <v>12616.74</v>
      </c>
      <c r="J208" s="196">
        <v>5345.95</v>
      </c>
      <c r="K208" s="196">
        <v>78946.81</v>
      </c>
    </row>
    <row r="209" spans="1:12" x14ac:dyDescent="0.3">
      <c r="A209" s="194" t="s">
        <v>657</v>
      </c>
      <c r="B209" s="192" t="s">
        <v>351</v>
      </c>
      <c r="C209" s="193"/>
      <c r="D209" s="193"/>
      <c r="E209" s="193"/>
      <c r="F209" s="193"/>
      <c r="G209" s="195" t="s">
        <v>629</v>
      </c>
      <c r="H209" s="196">
        <v>7513.46</v>
      </c>
      <c r="I209" s="196">
        <v>5878.48</v>
      </c>
      <c r="J209" s="200">
        <v>0</v>
      </c>
      <c r="K209" s="196">
        <v>13391.94</v>
      </c>
    </row>
    <row r="210" spans="1:12" x14ac:dyDescent="0.3">
      <c r="A210" s="197" t="s">
        <v>351</v>
      </c>
      <c r="B210" s="192" t="s">
        <v>351</v>
      </c>
      <c r="C210" s="193"/>
      <c r="D210" s="193"/>
      <c r="E210" s="193"/>
      <c r="F210" s="193"/>
      <c r="G210" s="198" t="s">
        <v>351</v>
      </c>
      <c r="H210" s="199"/>
      <c r="I210" s="199"/>
      <c r="J210" s="199"/>
      <c r="K210" s="199"/>
    </row>
    <row r="211" spans="1:12" x14ac:dyDescent="0.3">
      <c r="A211" s="187" t="s">
        <v>658</v>
      </c>
      <c r="B211" s="192" t="s">
        <v>351</v>
      </c>
      <c r="C211" s="193"/>
      <c r="D211" s="193"/>
      <c r="E211" s="193"/>
      <c r="F211" s="188" t="s">
        <v>631</v>
      </c>
      <c r="G211" s="189"/>
      <c r="H211" s="190">
        <v>30744746.100000001</v>
      </c>
      <c r="I211" s="190">
        <v>8725365.6799999997</v>
      </c>
      <c r="J211" s="190">
        <v>4254830.72</v>
      </c>
      <c r="K211" s="190">
        <v>35215281.060000002</v>
      </c>
      <c r="L211" s="218">
        <f t="shared" ref="L211" si="3">I211-J211</f>
        <v>4470534.96</v>
      </c>
    </row>
    <row r="212" spans="1:12" x14ac:dyDescent="0.3">
      <c r="A212" s="194" t="s">
        <v>659</v>
      </c>
      <c r="B212" s="192" t="s">
        <v>351</v>
      </c>
      <c r="C212" s="193"/>
      <c r="D212" s="193"/>
      <c r="E212" s="193"/>
      <c r="F212" s="193"/>
      <c r="G212" s="195" t="s">
        <v>611</v>
      </c>
      <c r="H212" s="196">
        <v>16075108.310000001</v>
      </c>
      <c r="I212" s="196">
        <v>2033725.78</v>
      </c>
      <c r="J212" s="196">
        <v>11979.03</v>
      </c>
      <c r="K212" s="196">
        <v>18096855.059999999</v>
      </c>
    </row>
    <row r="213" spans="1:12" x14ac:dyDescent="0.3">
      <c r="A213" s="194" t="s">
        <v>660</v>
      </c>
      <c r="B213" s="192" t="s">
        <v>351</v>
      </c>
      <c r="C213" s="193"/>
      <c r="D213" s="193"/>
      <c r="E213" s="193"/>
      <c r="F213" s="193"/>
      <c r="G213" s="195" t="s">
        <v>613</v>
      </c>
      <c r="H213" s="196">
        <v>2586347.04</v>
      </c>
      <c r="I213" s="196">
        <v>3396463.49</v>
      </c>
      <c r="J213" s="196">
        <v>3141465.52</v>
      </c>
      <c r="K213" s="196">
        <v>2841345.01</v>
      </c>
    </row>
    <row r="214" spans="1:12" x14ac:dyDescent="0.3">
      <c r="A214" s="194" t="s">
        <v>661</v>
      </c>
      <c r="B214" s="192" t="s">
        <v>351</v>
      </c>
      <c r="C214" s="193"/>
      <c r="D214" s="193"/>
      <c r="E214" s="193"/>
      <c r="F214" s="193"/>
      <c r="G214" s="195" t="s">
        <v>615</v>
      </c>
      <c r="H214" s="196">
        <v>1075805.1100000001</v>
      </c>
      <c r="I214" s="196">
        <v>1492349.24</v>
      </c>
      <c r="J214" s="196">
        <v>1018647.18</v>
      </c>
      <c r="K214" s="196">
        <v>1549507.17</v>
      </c>
    </row>
    <row r="215" spans="1:12" x14ac:dyDescent="0.3">
      <c r="A215" s="194" t="s">
        <v>662</v>
      </c>
      <c r="B215" s="192" t="s">
        <v>351</v>
      </c>
      <c r="C215" s="193"/>
      <c r="D215" s="193"/>
      <c r="E215" s="193"/>
      <c r="F215" s="193"/>
      <c r="G215" s="195" t="s">
        <v>648</v>
      </c>
      <c r="H215" s="196">
        <v>92607.25</v>
      </c>
      <c r="I215" s="196">
        <v>17989.62</v>
      </c>
      <c r="J215" s="200">
        <v>0</v>
      </c>
      <c r="K215" s="196">
        <v>110596.87</v>
      </c>
    </row>
    <row r="216" spans="1:12" x14ac:dyDescent="0.3">
      <c r="A216" s="194" t="s">
        <v>663</v>
      </c>
      <c r="B216" s="192" t="s">
        <v>351</v>
      </c>
      <c r="C216" s="193"/>
      <c r="D216" s="193"/>
      <c r="E216" s="193"/>
      <c r="F216" s="193"/>
      <c r="G216" s="195" t="s">
        <v>664</v>
      </c>
      <c r="H216" s="196">
        <v>10638.69</v>
      </c>
      <c r="I216" s="196">
        <v>2356.81</v>
      </c>
      <c r="J216" s="200">
        <v>0</v>
      </c>
      <c r="K216" s="196">
        <v>12995.5</v>
      </c>
    </row>
    <row r="217" spans="1:12" x14ac:dyDescent="0.3">
      <c r="A217" s="194" t="s">
        <v>665</v>
      </c>
      <c r="B217" s="192" t="s">
        <v>351</v>
      </c>
      <c r="C217" s="193"/>
      <c r="D217" s="193"/>
      <c r="E217" s="193"/>
      <c r="F217" s="193"/>
      <c r="G217" s="195" t="s">
        <v>617</v>
      </c>
      <c r="H217" s="196">
        <v>4624211.5999999996</v>
      </c>
      <c r="I217" s="196">
        <v>948397.59</v>
      </c>
      <c r="J217" s="200">
        <v>0.48</v>
      </c>
      <c r="K217" s="196">
        <v>5572608.71</v>
      </c>
    </row>
    <row r="218" spans="1:12" x14ac:dyDescent="0.3">
      <c r="A218" s="194" t="s">
        <v>666</v>
      </c>
      <c r="B218" s="192" t="s">
        <v>351</v>
      </c>
      <c r="C218" s="193"/>
      <c r="D218" s="193"/>
      <c r="E218" s="193"/>
      <c r="F218" s="193"/>
      <c r="G218" s="195" t="s">
        <v>619</v>
      </c>
      <c r="H218" s="196">
        <v>1640246.17</v>
      </c>
      <c r="I218" s="196">
        <v>253835.85</v>
      </c>
      <c r="J218" s="200">
        <v>0</v>
      </c>
      <c r="K218" s="196">
        <v>1894082.02</v>
      </c>
    </row>
    <row r="219" spans="1:12" x14ac:dyDescent="0.3">
      <c r="A219" s="194" t="s">
        <v>667</v>
      </c>
      <c r="B219" s="192" t="s">
        <v>351</v>
      </c>
      <c r="C219" s="193"/>
      <c r="D219" s="193"/>
      <c r="E219" s="193"/>
      <c r="F219" s="193"/>
      <c r="G219" s="195" t="s">
        <v>621</v>
      </c>
      <c r="H219" s="196">
        <v>181782.3</v>
      </c>
      <c r="I219" s="196">
        <v>28594.81</v>
      </c>
      <c r="J219" s="200">
        <v>0</v>
      </c>
      <c r="K219" s="196">
        <v>210377.11</v>
      </c>
    </row>
    <row r="220" spans="1:12" x14ac:dyDescent="0.3">
      <c r="A220" s="194" t="s">
        <v>668</v>
      </c>
      <c r="B220" s="192" t="s">
        <v>351</v>
      </c>
      <c r="C220" s="193"/>
      <c r="D220" s="193"/>
      <c r="E220" s="193"/>
      <c r="F220" s="193"/>
      <c r="G220" s="195" t="s">
        <v>623</v>
      </c>
      <c r="H220" s="196">
        <v>1371629.67</v>
      </c>
      <c r="I220" s="196">
        <v>187383.72</v>
      </c>
      <c r="J220" s="196">
        <v>54500.44</v>
      </c>
      <c r="K220" s="196">
        <v>1504512.95</v>
      </c>
    </row>
    <row r="221" spans="1:12" x14ac:dyDescent="0.3">
      <c r="A221" s="194" t="s">
        <v>669</v>
      </c>
      <c r="B221" s="192" t="s">
        <v>351</v>
      </c>
      <c r="C221" s="193"/>
      <c r="D221" s="193"/>
      <c r="E221" s="193"/>
      <c r="F221" s="193"/>
      <c r="G221" s="195" t="s">
        <v>625</v>
      </c>
      <c r="H221" s="196">
        <v>49705.87</v>
      </c>
      <c r="I221" s="196">
        <v>3509.81</v>
      </c>
      <c r="J221" s="200">
        <v>0</v>
      </c>
      <c r="K221" s="196">
        <v>53215.68</v>
      </c>
    </row>
    <row r="222" spans="1:12" x14ac:dyDescent="0.3">
      <c r="A222" s="194" t="s">
        <v>670</v>
      </c>
      <c r="B222" s="192" t="s">
        <v>351</v>
      </c>
      <c r="C222" s="193"/>
      <c r="D222" s="193"/>
      <c r="E222" s="193"/>
      <c r="F222" s="193"/>
      <c r="G222" s="195" t="s">
        <v>627</v>
      </c>
      <c r="H222" s="196">
        <v>2706291.52</v>
      </c>
      <c r="I222" s="196">
        <v>267388.53999999998</v>
      </c>
      <c r="J222" s="196">
        <v>2001.48</v>
      </c>
      <c r="K222" s="196">
        <v>2971678.58</v>
      </c>
    </row>
    <row r="223" spans="1:12" x14ac:dyDescent="0.3">
      <c r="A223" s="194" t="s">
        <v>671</v>
      </c>
      <c r="B223" s="192" t="s">
        <v>351</v>
      </c>
      <c r="C223" s="193"/>
      <c r="D223" s="193"/>
      <c r="E223" s="193"/>
      <c r="F223" s="193"/>
      <c r="G223" s="195" t="s">
        <v>656</v>
      </c>
      <c r="H223" s="196">
        <v>305439.57</v>
      </c>
      <c r="I223" s="196">
        <v>51633.1</v>
      </c>
      <c r="J223" s="196">
        <v>26236.59</v>
      </c>
      <c r="K223" s="196">
        <v>330836.08</v>
      </c>
    </row>
    <row r="224" spans="1:12" x14ac:dyDescent="0.3">
      <c r="A224" s="194" t="s">
        <v>672</v>
      </c>
      <c r="B224" s="192" t="s">
        <v>351</v>
      </c>
      <c r="C224" s="193"/>
      <c r="D224" s="193"/>
      <c r="E224" s="193"/>
      <c r="F224" s="193"/>
      <c r="G224" s="195" t="s">
        <v>629</v>
      </c>
      <c r="H224" s="196">
        <v>24933</v>
      </c>
      <c r="I224" s="196">
        <v>41737.32</v>
      </c>
      <c r="J224" s="200">
        <v>0</v>
      </c>
      <c r="K224" s="196">
        <v>66670.320000000007</v>
      </c>
    </row>
    <row r="225" spans="1:12" x14ac:dyDescent="0.3">
      <c r="A225" s="197" t="s">
        <v>351</v>
      </c>
      <c r="B225" s="192" t="s">
        <v>351</v>
      </c>
      <c r="C225" s="193"/>
      <c r="D225" s="193"/>
      <c r="E225" s="193"/>
      <c r="F225" s="193"/>
      <c r="G225" s="198" t="s">
        <v>351</v>
      </c>
      <c r="H225" s="199"/>
      <c r="I225" s="199"/>
      <c r="J225" s="199"/>
      <c r="K225" s="199"/>
    </row>
    <row r="226" spans="1:12" x14ac:dyDescent="0.3">
      <c r="A226" s="187" t="s">
        <v>673</v>
      </c>
      <c r="B226" s="192" t="s">
        <v>351</v>
      </c>
      <c r="C226" s="193"/>
      <c r="D226" s="193"/>
      <c r="E226" s="188" t="s">
        <v>674</v>
      </c>
      <c r="F226" s="189"/>
      <c r="G226" s="189"/>
      <c r="H226" s="190">
        <v>30757.4</v>
      </c>
      <c r="I226" s="190">
        <v>1501.22</v>
      </c>
      <c r="J226" s="201">
        <v>0</v>
      </c>
      <c r="K226" s="190">
        <v>32258.62</v>
      </c>
      <c r="L226" s="214">
        <f t="shared" ref="L226:L227" si="4">I226-J226</f>
        <v>1501.22</v>
      </c>
    </row>
    <row r="227" spans="1:12" x14ac:dyDescent="0.3">
      <c r="A227" s="187" t="s">
        <v>675</v>
      </c>
      <c r="B227" s="192" t="s">
        <v>351</v>
      </c>
      <c r="C227" s="193"/>
      <c r="D227" s="193"/>
      <c r="E227" s="193"/>
      <c r="F227" s="188" t="s">
        <v>609</v>
      </c>
      <c r="G227" s="189"/>
      <c r="H227" s="190">
        <v>30757.4</v>
      </c>
      <c r="I227" s="190">
        <v>1501.22</v>
      </c>
      <c r="J227" s="201">
        <v>0</v>
      </c>
      <c r="K227" s="190">
        <v>32258.62</v>
      </c>
      <c r="L227" s="218">
        <f t="shared" si="4"/>
        <v>1501.22</v>
      </c>
    </row>
    <row r="228" spans="1:12" x14ac:dyDescent="0.3">
      <c r="A228" s="194" t="s">
        <v>676</v>
      </c>
      <c r="B228" s="192" t="s">
        <v>351</v>
      </c>
      <c r="C228" s="193"/>
      <c r="D228" s="193"/>
      <c r="E228" s="193"/>
      <c r="F228" s="193"/>
      <c r="G228" s="195" t="s">
        <v>625</v>
      </c>
      <c r="H228" s="200">
        <v>150.26</v>
      </c>
      <c r="I228" s="200">
        <v>7.52</v>
      </c>
      <c r="J228" s="200">
        <v>0</v>
      </c>
      <c r="K228" s="200">
        <v>157.78</v>
      </c>
    </row>
    <row r="229" spans="1:12" x14ac:dyDescent="0.3">
      <c r="A229" s="194" t="s">
        <v>677</v>
      </c>
      <c r="B229" s="192" t="s">
        <v>351</v>
      </c>
      <c r="C229" s="193"/>
      <c r="D229" s="193"/>
      <c r="E229" s="193"/>
      <c r="F229" s="193"/>
      <c r="G229" s="195" t="s">
        <v>656</v>
      </c>
      <c r="H229" s="196">
        <v>8437.01</v>
      </c>
      <c r="I229" s="200">
        <v>525.70000000000005</v>
      </c>
      <c r="J229" s="200">
        <v>0</v>
      </c>
      <c r="K229" s="196">
        <v>8962.7099999999991</v>
      </c>
    </row>
    <row r="230" spans="1:12" x14ac:dyDescent="0.3">
      <c r="A230" s="194" t="s">
        <v>678</v>
      </c>
      <c r="B230" s="192" t="s">
        <v>351</v>
      </c>
      <c r="C230" s="193"/>
      <c r="D230" s="193"/>
      <c r="E230" s="193"/>
      <c r="F230" s="193"/>
      <c r="G230" s="195" t="s">
        <v>629</v>
      </c>
      <c r="H230" s="200">
        <v>0</v>
      </c>
      <c r="I230" s="200">
        <v>88</v>
      </c>
      <c r="J230" s="200">
        <v>0</v>
      </c>
      <c r="K230" s="200">
        <v>88</v>
      </c>
    </row>
    <row r="231" spans="1:12" x14ac:dyDescent="0.3">
      <c r="A231" s="194" t="s">
        <v>679</v>
      </c>
      <c r="B231" s="192" t="s">
        <v>351</v>
      </c>
      <c r="C231" s="193"/>
      <c r="D231" s="193"/>
      <c r="E231" s="193"/>
      <c r="F231" s="193"/>
      <c r="G231" s="195" t="s">
        <v>680</v>
      </c>
      <c r="H231" s="196">
        <v>22170.13</v>
      </c>
      <c r="I231" s="200">
        <v>880</v>
      </c>
      <c r="J231" s="200">
        <v>0</v>
      </c>
      <c r="K231" s="196">
        <v>23050.13</v>
      </c>
    </row>
    <row r="232" spans="1:12" x14ac:dyDescent="0.3">
      <c r="A232" s="197" t="s">
        <v>351</v>
      </c>
      <c r="B232" s="192" t="s">
        <v>351</v>
      </c>
      <c r="C232" s="193"/>
      <c r="D232" s="193"/>
      <c r="E232" s="193"/>
      <c r="F232" s="193"/>
      <c r="G232" s="198" t="s">
        <v>351</v>
      </c>
      <c r="H232" s="199"/>
      <c r="I232" s="199"/>
      <c r="J232" s="199"/>
      <c r="K232" s="199"/>
    </row>
    <row r="233" spans="1:12" x14ac:dyDescent="0.3">
      <c r="A233" s="187" t="s">
        <v>681</v>
      </c>
      <c r="B233" s="192" t="s">
        <v>351</v>
      </c>
      <c r="C233" s="193"/>
      <c r="D233" s="193"/>
      <c r="E233" s="188" t="s">
        <v>682</v>
      </c>
      <c r="F233" s="189"/>
      <c r="G233" s="189"/>
      <c r="H233" s="190">
        <v>528306.42000000004</v>
      </c>
      <c r="I233" s="190">
        <v>104516.55</v>
      </c>
      <c r="J233" s="190">
        <v>33378.870000000003</v>
      </c>
      <c r="K233" s="190">
        <v>599444.1</v>
      </c>
      <c r="L233" s="218">
        <f t="shared" ref="L233:L234" si="5">I233-J233</f>
        <v>71137.679999999993</v>
      </c>
    </row>
    <row r="234" spans="1:12" x14ac:dyDescent="0.3">
      <c r="A234" s="187" t="s">
        <v>683</v>
      </c>
      <c r="B234" s="192" t="s">
        <v>351</v>
      </c>
      <c r="C234" s="193"/>
      <c r="D234" s="193"/>
      <c r="E234" s="193"/>
      <c r="F234" s="188" t="s">
        <v>631</v>
      </c>
      <c r="G234" s="189"/>
      <c r="H234" s="190">
        <v>528306.42000000004</v>
      </c>
      <c r="I234" s="190">
        <v>104516.55</v>
      </c>
      <c r="J234" s="190">
        <v>33378.870000000003</v>
      </c>
      <c r="K234" s="190">
        <v>599444.1</v>
      </c>
      <c r="L234" s="214">
        <f t="shared" si="5"/>
        <v>71137.679999999993</v>
      </c>
    </row>
    <row r="235" spans="1:12" x14ac:dyDescent="0.3">
      <c r="A235" s="194" t="s">
        <v>684</v>
      </c>
      <c r="B235" s="192" t="s">
        <v>351</v>
      </c>
      <c r="C235" s="193"/>
      <c r="D235" s="193"/>
      <c r="E235" s="193"/>
      <c r="F235" s="193"/>
      <c r="G235" s="195" t="s">
        <v>611</v>
      </c>
      <c r="H235" s="196">
        <v>241090.06</v>
      </c>
      <c r="I235" s="196">
        <v>27930.69</v>
      </c>
      <c r="J235" s="200">
        <v>24.75</v>
      </c>
      <c r="K235" s="196">
        <v>268996</v>
      </c>
    </row>
    <row r="236" spans="1:12" x14ac:dyDescent="0.3">
      <c r="A236" s="194" t="s">
        <v>685</v>
      </c>
      <c r="B236" s="192" t="s">
        <v>351</v>
      </c>
      <c r="C236" s="193"/>
      <c r="D236" s="193"/>
      <c r="E236" s="193"/>
      <c r="F236" s="193"/>
      <c r="G236" s="195" t="s">
        <v>613</v>
      </c>
      <c r="H236" s="196">
        <v>11429.52</v>
      </c>
      <c r="I236" s="196">
        <v>26344.76</v>
      </c>
      <c r="J236" s="196">
        <v>22135.8</v>
      </c>
      <c r="K236" s="196">
        <v>15638.48</v>
      </c>
    </row>
    <row r="237" spans="1:12" x14ac:dyDescent="0.3">
      <c r="A237" s="194" t="s">
        <v>686</v>
      </c>
      <c r="B237" s="192" t="s">
        <v>351</v>
      </c>
      <c r="C237" s="193"/>
      <c r="D237" s="193"/>
      <c r="E237" s="193"/>
      <c r="F237" s="193"/>
      <c r="G237" s="195" t="s">
        <v>615</v>
      </c>
      <c r="H237" s="196">
        <v>14247.78</v>
      </c>
      <c r="I237" s="196">
        <v>14568.83</v>
      </c>
      <c r="J237" s="196">
        <v>8735</v>
      </c>
      <c r="K237" s="196">
        <v>20081.61</v>
      </c>
    </row>
    <row r="238" spans="1:12" x14ac:dyDescent="0.3">
      <c r="A238" s="194" t="s">
        <v>687</v>
      </c>
      <c r="B238" s="192" t="s">
        <v>351</v>
      </c>
      <c r="C238" s="193"/>
      <c r="D238" s="193"/>
      <c r="E238" s="193"/>
      <c r="F238" s="193"/>
      <c r="G238" s="195" t="s">
        <v>648</v>
      </c>
      <c r="H238" s="196">
        <v>14742.88</v>
      </c>
      <c r="I238" s="200">
        <v>0</v>
      </c>
      <c r="J238" s="200">
        <v>0</v>
      </c>
      <c r="K238" s="196">
        <v>14742.88</v>
      </c>
    </row>
    <row r="239" spans="1:12" x14ac:dyDescent="0.3">
      <c r="A239" s="194" t="s">
        <v>688</v>
      </c>
      <c r="B239" s="192" t="s">
        <v>351</v>
      </c>
      <c r="C239" s="193"/>
      <c r="D239" s="193"/>
      <c r="E239" s="193"/>
      <c r="F239" s="193"/>
      <c r="G239" s="195" t="s">
        <v>617</v>
      </c>
      <c r="H239" s="196">
        <v>65651.820000000007</v>
      </c>
      <c r="I239" s="196">
        <v>11307.63</v>
      </c>
      <c r="J239" s="200">
        <v>0</v>
      </c>
      <c r="K239" s="196">
        <v>76959.45</v>
      </c>
    </row>
    <row r="240" spans="1:12" x14ac:dyDescent="0.3">
      <c r="A240" s="194" t="s">
        <v>689</v>
      </c>
      <c r="B240" s="192" t="s">
        <v>351</v>
      </c>
      <c r="C240" s="193"/>
      <c r="D240" s="193"/>
      <c r="E240" s="193"/>
      <c r="F240" s="193"/>
      <c r="G240" s="195" t="s">
        <v>619</v>
      </c>
      <c r="H240" s="196">
        <v>27953.79</v>
      </c>
      <c r="I240" s="196">
        <v>2815.3</v>
      </c>
      <c r="J240" s="200">
        <v>0</v>
      </c>
      <c r="K240" s="196">
        <v>30769.09</v>
      </c>
    </row>
    <row r="241" spans="1:12" x14ac:dyDescent="0.3">
      <c r="A241" s="194" t="s">
        <v>690</v>
      </c>
      <c r="B241" s="192" t="s">
        <v>351</v>
      </c>
      <c r="C241" s="193"/>
      <c r="D241" s="193"/>
      <c r="E241" s="193"/>
      <c r="F241" s="193"/>
      <c r="G241" s="195" t="s">
        <v>621</v>
      </c>
      <c r="H241" s="196">
        <v>2534.7199999999998</v>
      </c>
      <c r="I241" s="200">
        <v>351.82</v>
      </c>
      <c r="J241" s="200">
        <v>0</v>
      </c>
      <c r="K241" s="196">
        <v>2886.54</v>
      </c>
    </row>
    <row r="242" spans="1:12" x14ac:dyDescent="0.3">
      <c r="A242" s="194" t="s">
        <v>691</v>
      </c>
      <c r="B242" s="192" t="s">
        <v>351</v>
      </c>
      <c r="C242" s="193"/>
      <c r="D242" s="193"/>
      <c r="E242" s="193"/>
      <c r="F242" s="193"/>
      <c r="G242" s="195" t="s">
        <v>623</v>
      </c>
      <c r="H242" s="196">
        <v>38707.279999999999</v>
      </c>
      <c r="I242" s="196">
        <v>5765.72</v>
      </c>
      <c r="J242" s="196">
        <v>1738.48</v>
      </c>
      <c r="K242" s="196">
        <v>42734.52</v>
      </c>
    </row>
    <row r="243" spans="1:12" x14ac:dyDescent="0.3">
      <c r="A243" s="194" t="s">
        <v>692</v>
      </c>
      <c r="B243" s="192" t="s">
        <v>351</v>
      </c>
      <c r="C243" s="193"/>
      <c r="D243" s="193"/>
      <c r="E243" s="193"/>
      <c r="F243" s="193"/>
      <c r="G243" s="195" t="s">
        <v>625</v>
      </c>
      <c r="H243" s="196">
        <v>2058.17</v>
      </c>
      <c r="I243" s="200">
        <v>230.58</v>
      </c>
      <c r="J243" s="200">
        <v>0</v>
      </c>
      <c r="K243" s="196">
        <v>2288.75</v>
      </c>
    </row>
    <row r="244" spans="1:12" x14ac:dyDescent="0.3">
      <c r="A244" s="194" t="s">
        <v>693</v>
      </c>
      <c r="B244" s="192" t="s">
        <v>351</v>
      </c>
      <c r="C244" s="193"/>
      <c r="D244" s="193"/>
      <c r="E244" s="193"/>
      <c r="F244" s="193"/>
      <c r="G244" s="195" t="s">
        <v>627</v>
      </c>
      <c r="H244" s="196">
        <v>82995.039999999994</v>
      </c>
      <c r="I244" s="196">
        <v>9216.7199999999993</v>
      </c>
      <c r="J244" s="200">
        <v>0</v>
      </c>
      <c r="K244" s="196">
        <v>92211.76</v>
      </c>
    </row>
    <row r="245" spans="1:12" x14ac:dyDescent="0.3">
      <c r="A245" s="194" t="s">
        <v>694</v>
      </c>
      <c r="B245" s="192" t="s">
        <v>351</v>
      </c>
      <c r="C245" s="193"/>
      <c r="D245" s="193"/>
      <c r="E245" s="193"/>
      <c r="F245" s="193"/>
      <c r="G245" s="195" t="s">
        <v>656</v>
      </c>
      <c r="H245" s="196">
        <v>26895.360000000001</v>
      </c>
      <c r="I245" s="196">
        <v>3284.5</v>
      </c>
      <c r="J245" s="200">
        <v>744.84</v>
      </c>
      <c r="K245" s="196">
        <v>29435.02</v>
      </c>
    </row>
    <row r="246" spans="1:12" x14ac:dyDescent="0.3">
      <c r="A246" s="194" t="s">
        <v>695</v>
      </c>
      <c r="B246" s="192" t="s">
        <v>351</v>
      </c>
      <c r="C246" s="193"/>
      <c r="D246" s="193"/>
      <c r="E246" s="193"/>
      <c r="F246" s="193"/>
      <c r="G246" s="195" t="s">
        <v>629</v>
      </c>
      <c r="H246" s="200">
        <v>0</v>
      </c>
      <c r="I246" s="196">
        <v>2700</v>
      </c>
      <c r="J246" s="200">
        <v>0</v>
      </c>
      <c r="K246" s="196">
        <v>2700</v>
      </c>
    </row>
    <row r="247" spans="1:12" x14ac:dyDescent="0.3">
      <c r="A247" s="197" t="s">
        <v>351</v>
      </c>
      <c r="B247" s="192" t="s">
        <v>351</v>
      </c>
      <c r="C247" s="193"/>
      <c r="D247" s="193"/>
      <c r="E247" s="193"/>
      <c r="F247" s="193"/>
      <c r="G247" s="198" t="s">
        <v>351</v>
      </c>
      <c r="H247" s="199"/>
      <c r="I247" s="199"/>
      <c r="J247" s="199"/>
      <c r="K247" s="199"/>
    </row>
    <row r="248" spans="1:12" x14ac:dyDescent="0.3">
      <c r="A248" s="187" t="s">
        <v>696</v>
      </c>
      <c r="B248" s="192" t="s">
        <v>351</v>
      </c>
      <c r="C248" s="193"/>
      <c r="D248" s="188" t="s">
        <v>697</v>
      </c>
      <c r="E248" s="189"/>
      <c r="F248" s="189"/>
      <c r="G248" s="189"/>
      <c r="H248" s="190">
        <v>6270917.4400000004</v>
      </c>
      <c r="I248" s="190">
        <v>601329.28</v>
      </c>
      <c r="J248" s="201">
        <v>0.1</v>
      </c>
      <c r="K248" s="190">
        <v>6872246.6200000001</v>
      </c>
      <c r="L248" s="214">
        <f t="shared" ref="L248:L259" si="6">I248-J248</f>
        <v>601329.18000000005</v>
      </c>
    </row>
    <row r="249" spans="1:12" x14ac:dyDescent="0.3">
      <c r="A249" s="187" t="s">
        <v>698</v>
      </c>
      <c r="B249" s="192" t="s">
        <v>351</v>
      </c>
      <c r="C249" s="193"/>
      <c r="D249" s="193"/>
      <c r="E249" s="188" t="s">
        <v>697</v>
      </c>
      <c r="F249" s="189"/>
      <c r="G249" s="189"/>
      <c r="H249" s="190">
        <v>6270917.4400000004</v>
      </c>
      <c r="I249" s="190">
        <v>601329.28</v>
      </c>
      <c r="J249" s="201">
        <v>0.1</v>
      </c>
      <c r="K249" s="190">
        <v>6872246.6200000001</v>
      </c>
      <c r="L249" s="214">
        <f t="shared" si="6"/>
        <v>601329.18000000005</v>
      </c>
    </row>
    <row r="250" spans="1:12" x14ac:dyDescent="0.3">
      <c r="A250" s="187" t="s">
        <v>699</v>
      </c>
      <c r="B250" s="192" t="s">
        <v>351</v>
      </c>
      <c r="C250" s="193"/>
      <c r="D250" s="193"/>
      <c r="E250" s="193"/>
      <c r="F250" s="188" t="s">
        <v>697</v>
      </c>
      <c r="G250" s="189"/>
      <c r="H250" s="190">
        <v>6270917.4400000004</v>
      </c>
      <c r="I250" s="190">
        <v>601329.28</v>
      </c>
      <c r="J250" s="201">
        <v>0.1</v>
      </c>
      <c r="K250" s="190">
        <v>6872246.6200000001</v>
      </c>
      <c r="L250" s="218">
        <f t="shared" si="6"/>
        <v>601329.18000000005</v>
      </c>
    </row>
    <row r="251" spans="1:12" x14ac:dyDescent="0.3">
      <c r="A251" s="194" t="s">
        <v>700</v>
      </c>
      <c r="B251" s="192" t="s">
        <v>351</v>
      </c>
      <c r="C251" s="193"/>
      <c r="D251" s="193"/>
      <c r="E251" s="193"/>
      <c r="F251" s="193"/>
      <c r="G251" s="195" t="s">
        <v>701</v>
      </c>
      <c r="H251" s="196">
        <v>223652.08</v>
      </c>
      <c r="I251" s="196">
        <v>29172.080000000002</v>
      </c>
      <c r="J251" s="200">
        <v>0.08</v>
      </c>
      <c r="K251" s="196">
        <v>252824.08</v>
      </c>
      <c r="L251" s="214">
        <f t="shared" si="6"/>
        <v>29172</v>
      </c>
    </row>
    <row r="252" spans="1:12" x14ac:dyDescent="0.3">
      <c r="A252" s="194" t="s">
        <v>702</v>
      </c>
      <c r="B252" s="192" t="s">
        <v>351</v>
      </c>
      <c r="C252" s="193"/>
      <c r="D252" s="193"/>
      <c r="E252" s="193"/>
      <c r="F252" s="193"/>
      <c r="G252" s="195" t="s">
        <v>703</v>
      </c>
      <c r="H252" s="196">
        <v>71148</v>
      </c>
      <c r="I252" s="196">
        <v>6468</v>
      </c>
      <c r="J252" s="200">
        <v>0</v>
      </c>
      <c r="K252" s="196">
        <v>77616</v>
      </c>
      <c r="L252" s="214">
        <f t="shared" si="6"/>
        <v>6468</v>
      </c>
    </row>
    <row r="253" spans="1:12" x14ac:dyDescent="0.3">
      <c r="A253" s="194" t="s">
        <v>704</v>
      </c>
      <c r="B253" s="192" t="s">
        <v>351</v>
      </c>
      <c r="C253" s="193"/>
      <c r="D253" s="193"/>
      <c r="E253" s="193"/>
      <c r="F253" s="193"/>
      <c r="G253" s="195" t="s">
        <v>705</v>
      </c>
      <c r="H253" s="196">
        <v>121450.7</v>
      </c>
      <c r="I253" s="200">
        <v>0</v>
      </c>
      <c r="J253" s="200">
        <v>0</v>
      </c>
      <c r="K253" s="196">
        <v>121450.7</v>
      </c>
      <c r="L253" s="214">
        <f t="shared" si="6"/>
        <v>0</v>
      </c>
    </row>
    <row r="254" spans="1:12" x14ac:dyDescent="0.3">
      <c r="A254" s="194" t="s">
        <v>706</v>
      </c>
      <c r="B254" s="192" t="s">
        <v>351</v>
      </c>
      <c r="C254" s="193"/>
      <c r="D254" s="193"/>
      <c r="E254" s="193"/>
      <c r="F254" s="193"/>
      <c r="G254" s="195" t="s">
        <v>707</v>
      </c>
      <c r="H254" s="196">
        <v>51585.23</v>
      </c>
      <c r="I254" s="196">
        <v>5381.65</v>
      </c>
      <c r="J254" s="200">
        <v>0</v>
      </c>
      <c r="K254" s="196">
        <v>56966.879999999997</v>
      </c>
      <c r="L254" s="214">
        <f t="shared" si="6"/>
        <v>5381.65</v>
      </c>
    </row>
    <row r="255" spans="1:12" x14ac:dyDescent="0.3">
      <c r="A255" s="194" t="s">
        <v>708</v>
      </c>
      <c r="B255" s="192" t="s">
        <v>351</v>
      </c>
      <c r="C255" s="193"/>
      <c r="D255" s="193"/>
      <c r="E255" s="193"/>
      <c r="F255" s="193"/>
      <c r="G255" s="195" t="s">
        <v>709</v>
      </c>
      <c r="H255" s="196">
        <v>2129983.02</v>
      </c>
      <c r="I255" s="196">
        <v>193634.82</v>
      </c>
      <c r="J255" s="200">
        <v>0</v>
      </c>
      <c r="K255" s="196">
        <v>2323617.84</v>
      </c>
      <c r="L255" s="214">
        <f t="shared" si="6"/>
        <v>193634.82</v>
      </c>
    </row>
    <row r="256" spans="1:12" x14ac:dyDescent="0.3">
      <c r="A256" s="194" t="s">
        <v>710</v>
      </c>
      <c r="B256" s="192" t="s">
        <v>351</v>
      </c>
      <c r="C256" s="193"/>
      <c r="D256" s="193"/>
      <c r="E256" s="193"/>
      <c r="F256" s="193"/>
      <c r="G256" s="195" t="s">
        <v>711</v>
      </c>
      <c r="H256" s="196">
        <v>22072.7</v>
      </c>
      <c r="I256" s="196">
        <v>11859.29</v>
      </c>
      <c r="J256" s="200">
        <v>0</v>
      </c>
      <c r="K256" s="196">
        <v>33931.99</v>
      </c>
      <c r="L256" s="214">
        <f t="shared" si="6"/>
        <v>11859.29</v>
      </c>
    </row>
    <row r="257" spans="1:13" x14ac:dyDescent="0.3">
      <c r="A257" s="194" t="s">
        <v>712</v>
      </c>
      <c r="B257" s="192" t="s">
        <v>351</v>
      </c>
      <c r="C257" s="193"/>
      <c r="D257" s="193"/>
      <c r="E257" s="193"/>
      <c r="F257" s="193"/>
      <c r="G257" s="195" t="s">
        <v>713</v>
      </c>
      <c r="H257" s="196">
        <v>2871394.35</v>
      </c>
      <c r="I257" s="196">
        <v>272623.64</v>
      </c>
      <c r="J257" s="200">
        <v>0</v>
      </c>
      <c r="K257" s="196">
        <v>3144017.99</v>
      </c>
      <c r="L257" s="214">
        <f t="shared" si="6"/>
        <v>272623.64</v>
      </c>
    </row>
    <row r="258" spans="1:13" x14ac:dyDescent="0.3">
      <c r="A258" s="194" t="s">
        <v>714</v>
      </c>
      <c r="B258" s="192" t="s">
        <v>351</v>
      </c>
      <c r="C258" s="193"/>
      <c r="D258" s="193"/>
      <c r="E258" s="193"/>
      <c r="F258" s="193"/>
      <c r="G258" s="195" t="s">
        <v>715</v>
      </c>
      <c r="H258" s="196">
        <v>559977.49</v>
      </c>
      <c r="I258" s="196">
        <v>37418.800000000003</v>
      </c>
      <c r="J258" s="200">
        <v>0</v>
      </c>
      <c r="K258" s="196">
        <v>597396.29</v>
      </c>
      <c r="L258" s="214">
        <f t="shared" si="6"/>
        <v>37418.800000000003</v>
      </c>
    </row>
    <row r="259" spans="1:13" x14ac:dyDescent="0.3">
      <c r="A259" s="194" t="s">
        <v>716</v>
      </c>
      <c r="B259" s="192" t="s">
        <v>351</v>
      </c>
      <c r="C259" s="193"/>
      <c r="D259" s="193"/>
      <c r="E259" s="193"/>
      <c r="F259" s="193"/>
      <c r="G259" s="195" t="s">
        <v>717</v>
      </c>
      <c r="H259" s="196">
        <v>219653.87</v>
      </c>
      <c r="I259" s="196">
        <v>44771</v>
      </c>
      <c r="J259" s="200">
        <v>0.02</v>
      </c>
      <c r="K259" s="196">
        <v>264424.84999999998</v>
      </c>
      <c r="L259" s="214">
        <f t="shared" si="6"/>
        <v>44770.98</v>
      </c>
    </row>
    <row r="260" spans="1:13" x14ac:dyDescent="0.3">
      <c r="A260" s="197" t="s">
        <v>351</v>
      </c>
      <c r="B260" s="192" t="s">
        <v>351</v>
      </c>
      <c r="C260" s="193"/>
      <c r="D260" s="193"/>
      <c r="E260" s="193"/>
      <c r="F260" s="193"/>
      <c r="G260" s="198" t="s">
        <v>351</v>
      </c>
      <c r="H260" s="199"/>
      <c r="I260" s="199"/>
      <c r="J260" s="199"/>
      <c r="K260" s="199"/>
    </row>
    <row r="261" spans="1:13" x14ac:dyDescent="0.3">
      <c r="A261" s="187" t="s">
        <v>718</v>
      </c>
      <c r="B261" s="191" t="s">
        <v>351</v>
      </c>
      <c r="C261" s="188" t="s">
        <v>719</v>
      </c>
      <c r="D261" s="189"/>
      <c r="E261" s="189"/>
      <c r="F261" s="189"/>
      <c r="G261" s="189"/>
      <c r="H261" s="190">
        <v>3664042.83</v>
      </c>
      <c r="I261" s="190">
        <v>384627.16</v>
      </c>
      <c r="J261" s="190">
        <v>26458.69</v>
      </c>
      <c r="K261" s="190">
        <v>4022211.3</v>
      </c>
    </row>
    <row r="262" spans="1:13" x14ac:dyDescent="0.3">
      <c r="A262" s="187" t="s">
        <v>720</v>
      </c>
      <c r="B262" s="192" t="s">
        <v>351</v>
      </c>
      <c r="C262" s="193"/>
      <c r="D262" s="188" t="s">
        <v>719</v>
      </c>
      <c r="E262" s="189"/>
      <c r="F262" s="189"/>
      <c r="G262" s="189"/>
      <c r="H262" s="190">
        <v>3664042.83</v>
      </c>
      <c r="I262" s="190">
        <v>384627.16</v>
      </c>
      <c r="J262" s="190">
        <v>26458.69</v>
      </c>
      <c r="K262" s="190">
        <v>4022211.3</v>
      </c>
    </row>
    <row r="263" spans="1:13" x14ac:dyDescent="0.3">
      <c r="A263" s="187" t="s">
        <v>721</v>
      </c>
      <c r="B263" s="192" t="s">
        <v>351</v>
      </c>
      <c r="C263" s="193"/>
      <c r="D263" s="193"/>
      <c r="E263" s="188" t="s">
        <v>719</v>
      </c>
      <c r="F263" s="189"/>
      <c r="G263" s="189"/>
      <c r="H263" s="190">
        <v>3664042.83</v>
      </c>
      <c r="I263" s="190">
        <v>384627.16</v>
      </c>
      <c r="J263" s="190">
        <v>26458.69</v>
      </c>
      <c r="K263" s="190">
        <v>4022211.3</v>
      </c>
      <c r="L263" s="218">
        <f t="shared" ref="L263:L264" si="7">I263-J263</f>
        <v>358168.47</v>
      </c>
      <c r="M263" s="218">
        <f>L263+1558.34</f>
        <v>359726.81</v>
      </c>
    </row>
    <row r="264" spans="1:13" x14ac:dyDescent="0.3">
      <c r="A264" s="187" t="s">
        <v>722</v>
      </c>
      <c r="B264" s="192" t="s">
        <v>351</v>
      </c>
      <c r="C264" s="193"/>
      <c r="D264" s="193"/>
      <c r="E264" s="193"/>
      <c r="F264" s="188" t="s">
        <v>723</v>
      </c>
      <c r="G264" s="189"/>
      <c r="H264" s="190">
        <v>413540.23</v>
      </c>
      <c r="I264" s="190">
        <v>33033.769999999997</v>
      </c>
      <c r="J264" s="201">
        <v>0.02</v>
      </c>
      <c r="K264" s="190">
        <v>446573.98</v>
      </c>
      <c r="L264" s="214">
        <f t="shared" si="7"/>
        <v>33033.75</v>
      </c>
    </row>
    <row r="265" spans="1:13" x14ac:dyDescent="0.3">
      <c r="A265" s="194" t="s">
        <v>724</v>
      </c>
      <c r="B265" s="192" t="s">
        <v>351</v>
      </c>
      <c r="C265" s="193"/>
      <c r="D265" s="193"/>
      <c r="E265" s="193"/>
      <c r="F265" s="193"/>
      <c r="G265" s="195" t="s">
        <v>725</v>
      </c>
      <c r="H265" s="196">
        <v>413540.23</v>
      </c>
      <c r="I265" s="196">
        <v>33033.769999999997</v>
      </c>
      <c r="J265" s="200">
        <v>0.02</v>
      </c>
      <c r="K265" s="196">
        <v>446573.98</v>
      </c>
    </row>
    <row r="266" spans="1:13" x14ac:dyDescent="0.3">
      <c r="A266" s="197" t="s">
        <v>351</v>
      </c>
      <c r="B266" s="192" t="s">
        <v>351</v>
      </c>
      <c r="C266" s="193"/>
      <c r="D266" s="193"/>
      <c r="E266" s="193"/>
      <c r="F266" s="193"/>
      <c r="G266" s="198" t="s">
        <v>351</v>
      </c>
      <c r="H266" s="199"/>
      <c r="I266" s="199"/>
      <c r="J266" s="199"/>
      <c r="K266" s="199"/>
    </row>
    <row r="267" spans="1:13" x14ac:dyDescent="0.3">
      <c r="A267" s="187" t="s">
        <v>726</v>
      </c>
      <c r="B267" s="192" t="s">
        <v>351</v>
      </c>
      <c r="C267" s="193"/>
      <c r="D267" s="193"/>
      <c r="E267" s="193"/>
      <c r="F267" s="188" t="s">
        <v>727</v>
      </c>
      <c r="G267" s="189"/>
      <c r="H267" s="190">
        <v>1354530.73</v>
      </c>
      <c r="I267" s="190">
        <v>165805.10999999999</v>
      </c>
      <c r="J267" s="201">
        <v>0</v>
      </c>
      <c r="K267" s="190">
        <v>1520335.84</v>
      </c>
      <c r="L267" s="214">
        <f t="shared" ref="L267:L271" si="8">I267-J267</f>
        <v>165805.10999999999</v>
      </c>
    </row>
    <row r="268" spans="1:13" x14ac:dyDescent="0.3">
      <c r="A268" s="194" t="s">
        <v>728</v>
      </c>
      <c r="B268" s="192" t="s">
        <v>351</v>
      </c>
      <c r="C268" s="193"/>
      <c r="D268" s="193"/>
      <c r="E268" s="193"/>
      <c r="F268" s="193"/>
      <c r="G268" s="195" t="s">
        <v>729</v>
      </c>
      <c r="H268" s="196">
        <v>529869.72</v>
      </c>
      <c r="I268" s="196">
        <v>83552.41</v>
      </c>
      <c r="J268" s="200">
        <v>0</v>
      </c>
      <c r="K268" s="196">
        <v>613422.13</v>
      </c>
      <c r="L268" s="214">
        <f t="shared" si="8"/>
        <v>83552.41</v>
      </c>
    </row>
    <row r="269" spans="1:13" x14ac:dyDescent="0.3">
      <c r="A269" s="194" t="s">
        <v>730</v>
      </c>
      <c r="B269" s="192" t="s">
        <v>351</v>
      </c>
      <c r="C269" s="193"/>
      <c r="D269" s="193"/>
      <c r="E269" s="193"/>
      <c r="F269" s="193"/>
      <c r="G269" s="195" t="s">
        <v>731</v>
      </c>
      <c r="H269" s="196">
        <v>398179.25</v>
      </c>
      <c r="I269" s="196">
        <v>37112.370000000003</v>
      </c>
      <c r="J269" s="200">
        <v>0</v>
      </c>
      <c r="K269" s="196">
        <v>435291.62</v>
      </c>
      <c r="L269" s="214">
        <f t="shared" si="8"/>
        <v>37112.370000000003</v>
      </c>
    </row>
    <row r="270" spans="1:13" x14ac:dyDescent="0.3">
      <c r="A270" s="194" t="s">
        <v>732</v>
      </c>
      <c r="B270" s="192" t="s">
        <v>351</v>
      </c>
      <c r="C270" s="193"/>
      <c r="D270" s="193"/>
      <c r="E270" s="193"/>
      <c r="F270" s="193"/>
      <c r="G270" s="195" t="s">
        <v>733</v>
      </c>
      <c r="H270" s="196">
        <v>333304.19</v>
      </c>
      <c r="I270" s="196">
        <v>36200.17</v>
      </c>
      <c r="J270" s="200">
        <v>0</v>
      </c>
      <c r="K270" s="196">
        <v>369504.36</v>
      </c>
      <c r="L270" s="214">
        <f t="shared" si="8"/>
        <v>36200.17</v>
      </c>
    </row>
    <row r="271" spans="1:13" x14ac:dyDescent="0.3">
      <c r="A271" s="194" t="s">
        <v>734</v>
      </c>
      <c r="B271" s="192" t="s">
        <v>351</v>
      </c>
      <c r="C271" s="193"/>
      <c r="D271" s="193"/>
      <c r="E271" s="193"/>
      <c r="F271" s="193"/>
      <c r="G271" s="195" t="s">
        <v>735</v>
      </c>
      <c r="H271" s="196">
        <v>93177.57</v>
      </c>
      <c r="I271" s="196">
        <v>8940.16</v>
      </c>
      <c r="J271" s="200">
        <v>0</v>
      </c>
      <c r="K271" s="196">
        <v>102117.73</v>
      </c>
      <c r="L271" s="214">
        <f t="shared" si="8"/>
        <v>8940.16</v>
      </c>
    </row>
    <row r="272" spans="1:13" x14ac:dyDescent="0.3">
      <c r="A272" s="197" t="s">
        <v>351</v>
      </c>
      <c r="B272" s="192" t="s">
        <v>351</v>
      </c>
      <c r="C272" s="193"/>
      <c r="D272" s="193"/>
      <c r="E272" s="193"/>
      <c r="F272" s="193"/>
      <c r="G272" s="198" t="s">
        <v>351</v>
      </c>
      <c r="H272" s="199"/>
      <c r="I272" s="199"/>
      <c r="J272" s="199"/>
      <c r="K272" s="199"/>
    </row>
    <row r="273" spans="1:12" x14ac:dyDescent="0.3">
      <c r="A273" s="187" t="s">
        <v>736</v>
      </c>
      <c r="B273" s="192" t="s">
        <v>351</v>
      </c>
      <c r="C273" s="193"/>
      <c r="D273" s="193"/>
      <c r="E273" s="193"/>
      <c r="F273" s="188" t="s">
        <v>737</v>
      </c>
      <c r="G273" s="189"/>
      <c r="H273" s="190">
        <v>31409.93</v>
      </c>
      <c r="I273" s="201">
        <v>0</v>
      </c>
      <c r="J273" s="201">
        <v>0</v>
      </c>
      <c r="K273" s="190">
        <v>31409.93</v>
      </c>
      <c r="L273" s="214">
        <f t="shared" ref="L273" si="9">I273-J273</f>
        <v>0</v>
      </c>
    </row>
    <row r="274" spans="1:12" x14ac:dyDescent="0.3">
      <c r="A274" s="194" t="s">
        <v>738</v>
      </c>
      <c r="B274" s="192" t="s">
        <v>351</v>
      </c>
      <c r="C274" s="193"/>
      <c r="D274" s="193"/>
      <c r="E274" s="193"/>
      <c r="F274" s="193"/>
      <c r="G274" s="195" t="s">
        <v>739</v>
      </c>
      <c r="H274" s="196">
        <v>13609.93</v>
      </c>
      <c r="I274" s="200">
        <v>0</v>
      </c>
      <c r="J274" s="200">
        <v>0</v>
      </c>
      <c r="K274" s="196">
        <v>13609.93</v>
      </c>
    </row>
    <row r="275" spans="1:12" x14ac:dyDescent="0.3">
      <c r="A275" s="194" t="s">
        <v>740</v>
      </c>
      <c r="B275" s="192" t="s">
        <v>351</v>
      </c>
      <c r="C275" s="193"/>
      <c r="D275" s="193"/>
      <c r="E275" s="193"/>
      <c r="F275" s="193"/>
      <c r="G275" s="195" t="s">
        <v>741</v>
      </c>
      <c r="H275" s="196">
        <v>17800</v>
      </c>
      <c r="I275" s="200">
        <v>0</v>
      </c>
      <c r="J275" s="200">
        <v>0</v>
      </c>
      <c r="K275" s="196">
        <v>17800</v>
      </c>
    </row>
    <row r="276" spans="1:12" x14ac:dyDescent="0.3">
      <c r="A276" s="197" t="s">
        <v>351</v>
      </c>
      <c r="B276" s="192" t="s">
        <v>351</v>
      </c>
      <c r="C276" s="193"/>
      <c r="D276" s="193"/>
      <c r="E276" s="193"/>
      <c r="F276" s="193"/>
      <c r="G276" s="198" t="s">
        <v>351</v>
      </c>
      <c r="H276" s="199"/>
      <c r="I276" s="199"/>
      <c r="J276" s="199"/>
      <c r="K276" s="199"/>
    </row>
    <row r="277" spans="1:12" x14ac:dyDescent="0.3">
      <c r="A277" s="187" t="s">
        <v>742</v>
      </c>
      <c r="B277" s="192" t="s">
        <v>351</v>
      </c>
      <c r="C277" s="193"/>
      <c r="D277" s="193"/>
      <c r="E277" s="193"/>
      <c r="F277" s="188" t="s">
        <v>743</v>
      </c>
      <c r="G277" s="189"/>
      <c r="H277" s="190">
        <v>4147.6099999999997</v>
      </c>
      <c r="I277" s="201">
        <v>77.400000000000006</v>
      </c>
      <c r="J277" s="201">
        <v>0</v>
      </c>
      <c r="K277" s="190">
        <v>4225.01</v>
      </c>
      <c r="L277" s="214">
        <f t="shared" ref="L277:L281" si="10">I277-J277</f>
        <v>77.400000000000006</v>
      </c>
    </row>
    <row r="278" spans="1:12" x14ac:dyDescent="0.3">
      <c r="A278" s="194" t="s">
        <v>744</v>
      </c>
      <c r="B278" s="192" t="s">
        <v>351</v>
      </c>
      <c r="C278" s="193"/>
      <c r="D278" s="193"/>
      <c r="E278" s="193"/>
      <c r="F278" s="193"/>
      <c r="G278" s="195" t="s">
        <v>745</v>
      </c>
      <c r="H278" s="196">
        <v>1094.57</v>
      </c>
      <c r="I278" s="200">
        <v>0</v>
      </c>
      <c r="J278" s="200">
        <v>0</v>
      </c>
      <c r="K278" s="196">
        <v>1094.57</v>
      </c>
      <c r="L278" s="214">
        <f t="shared" si="10"/>
        <v>0</v>
      </c>
    </row>
    <row r="279" spans="1:12" x14ac:dyDescent="0.3">
      <c r="A279" s="194" t="s">
        <v>746</v>
      </c>
      <c r="B279" s="192" t="s">
        <v>351</v>
      </c>
      <c r="C279" s="193"/>
      <c r="D279" s="193"/>
      <c r="E279" s="193"/>
      <c r="F279" s="193"/>
      <c r="G279" s="195" t="s">
        <v>747</v>
      </c>
      <c r="H279" s="196">
        <v>2565.61</v>
      </c>
      <c r="I279" s="200">
        <v>77.400000000000006</v>
      </c>
      <c r="J279" s="200">
        <v>0</v>
      </c>
      <c r="K279" s="196">
        <v>2643.01</v>
      </c>
      <c r="L279" s="214">
        <f t="shared" si="10"/>
        <v>77.400000000000006</v>
      </c>
    </row>
    <row r="280" spans="1:12" x14ac:dyDescent="0.3">
      <c r="A280" s="194" t="s">
        <v>748</v>
      </c>
      <c r="B280" s="192" t="s">
        <v>351</v>
      </c>
      <c r="C280" s="193"/>
      <c r="D280" s="193"/>
      <c r="E280" s="193"/>
      <c r="F280" s="193"/>
      <c r="G280" s="195" t="s">
        <v>749</v>
      </c>
      <c r="H280" s="200">
        <v>357.63</v>
      </c>
      <c r="I280" s="200">
        <v>0</v>
      </c>
      <c r="J280" s="200">
        <v>0</v>
      </c>
      <c r="K280" s="200">
        <v>357.63</v>
      </c>
      <c r="L280" s="214">
        <f t="shared" si="10"/>
        <v>0</v>
      </c>
    </row>
    <row r="281" spans="1:12" x14ac:dyDescent="0.3">
      <c r="A281" s="194" t="s">
        <v>750</v>
      </c>
      <c r="B281" s="192" t="s">
        <v>351</v>
      </c>
      <c r="C281" s="193"/>
      <c r="D281" s="193"/>
      <c r="E281" s="193"/>
      <c r="F281" s="193"/>
      <c r="G281" s="195" t="s">
        <v>751</v>
      </c>
      <c r="H281" s="200">
        <v>129.80000000000001</v>
      </c>
      <c r="I281" s="200">
        <v>0</v>
      </c>
      <c r="J281" s="200">
        <v>0</v>
      </c>
      <c r="K281" s="200">
        <v>129.80000000000001</v>
      </c>
      <c r="L281" s="214">
        <f t="shared" si="10"/>
        <v>0</v>
      </c>
    </row>
    <row r="282" spans="1:12" x14ac:dyDescent="0.3">
      <c r="A282" s="197" t="s">
        <v>351</v>
      </c>
      <c r="B282" s="192" t="s">
        <v>351</v>
      </c>
      <c r="C282" s="193"/>
      <c r="D282" s="193"/>
      <c r="E282" s="193"/>
      <c r="F282" s="193"/>
      <c r="G282" s="198" t="s">
        <v>351</v>
      </c>
      <c r="H282" s="199"/>
      <c r="I282" s="199"/>
      <c r="J282" s="199"/>
      <c r="K282" s="199"/>
    </row>
    <row r="283" spans="1:12" x14ac:dyDescent="0.3">
      <c r="A283" s="187" t="s">
        <v>752</v>
      </c>
      <c r="B283" s="192" t="s">
        <v>351</v>
      </c>
      <c r="C283" s="193"/>
      <c r="D283" s="193"/>
      <c r="E283" s="193"/>
      <c r="F283" s="188" t="s">
        <v>753</v>
      </c>
      <c r="G283" s="189"/>
      <c r="H283" s="190">
        <v>451058.18</v>
      </c>
      <c r="I283" s="190">
        <v>42560</v>
      </c>
      <c r="J283" s="201">
        <v>0</v>
      </c>
      <c r="K283" s="190">
        <v>493618.18</v>
      </c>
      <c r="L283" s="214">
        <f t="shared" ref="L283:L288" si="11">I283-J283</f>
        <v>42560</v>
      </c>
    </row>
    <row r="284" spans="1:12" x14ac:dyDescent="0.3">
      <c r="A284" s="194" t="s">
        <v>754</v>
      </c>
      <c r="B284" s="192" t="s">
        <v>351</v>
      </c>
      <c r="C284" s="193"/>
      <c r="D284" s="193"/>
      <c r="E284" s="193"/>
      <c r="F284" s="193"/>
      <c r="G284" s="195" t="s">
        <v>755</v>
      </c>
      <c r="H284" s="196">
        <v>277007.34999999998</v>
      </c>
      <c r="I284" s="196">
        <v>26418.31</v>
      </c>
      <c r="J284" s="200">
        <v>0</v>
      </c>
      <c r="K284" s="196">
        <v>303425.65999999997</v>
      </c>
      <c r="L284" s="214">
        <f t="shared" si="11"/>
        <v>26418.31</v>
      </c>
    </row>
    <row r="285" spans="1:12" x14ac:dyDescent="0.3">
      <c r="A285" s="194" t="s">
        <v>756</v>
      </c>
      <c r="B285" s="192" t="s">
        <v>351</v>
      </c>
      <c r="C285" s="193"/>
      <c r="D285" s="193"/>
      <c r="E285" s="193"/>
      <c r="F285" s="193"/>
      <c r="G285" s="195" t="s">
        <v>757</v>
      </c>
      <c r="H285" s="196">
        <v>57094.239999999998</v>
      </c>
      <c r="I285" s="196">
        <v>3266.96</v>
      </c>
      <c r="J285" s="200">
        <v>0</v>
      </c>
      <c r="K285" s="196">
        <v>60361.2</v>
      </c>
      <c r="L285" s="214">
        <f t="shared" si="11"/>
        <v>3266.96</v>
      </c>
    </row>
    <row r="286" spans="1:12" x14ac:dyDescent="0.3">
      <c r="A286" s="194" t="s">
        <v>758</v>
      </c>
      <c r="B286" s="192" t="s">
        <v>351</v>
      </c>
      <c r="C286" s="193"/>
      <c r="D286" s="193"/>
      <c r="E286" s="193"/>
      <c r="F286" s="193"/>
      <c r="G286" s="195" t="s">
        <v>759</v>
      </c>
      <c r="H286" s="196">
        <v>1136.6600000000001</v>
      </c>
      <c r="I286" s="200">
        <v>0</v>
      </c>
      <c r="J286" s="200">
        <v>0</v>
      </c>
      <c r="K286" s="196">
        <v>1136.6600000000001</v>
      </c>
      <c r="L286" s="214">
        <f t="shared" si="11"/>
        <v>0</v>
      </c>
    </row>
    <row r="287" spans="1:12" x14ac:dyDescent="0.3">
      <c r="A287" s="194" t="s">
        <v>760</v>
      </c>
      <c r="B287" s="192" t="s">
        <v>351</v>
      </c>
      <c r="C287" s="193"/>
      <c r="D287" s="193"/>
      <c r="E287" s="193"/>
      <c r="F287" s="193"/>
      <c r="G287" s="195" t="s">
        <v>761</v>
      </c>
      <c r="H287" s="196">
        <v>107972.95</v>
      </c>
      <c r="I287" s="196">
        <v>9375.9500000000007</v>
      </c>
      <c r="J287" s="200">
        <v>0</v>
      </c>
      <c r="K287" s="196">
        <v>117348.9</v>
      </c>
      <c r="L287" s="214">
        <f t="shared" si="11"/>
        <v>9375.9500000000007</v>
      </c>
    </row>
    <row r="288" spans="1:12" x14ac:dyDescent="0.3">
      <c r="A288" s="194" t="s">
        <v>762</v>
      </c>
      <c r="B288" s="192" t="s">
        <v>351</v>
      </c>
      <c r="C288" s="193"/>
      <c r="D288" s="193"/>
      <c r="E288" s="193"/>
      <c r="F288" s="193"/>
      <c r="G288" s="195" t="s">
        <v>715</v>
      </c>
      <c r="H288" s="196">
        <v>7846.98</v>
      </c>
      <c r="I288" s="196">
        <v>3498.78</v>
      </c>
      <c r="J288" s="200">
        <v>0</v>
      </c>
      <c r="K288" s="196">
        <v>11345.76</v>
      </c>
      <c r="L288" s="214">
        <f t="shared" si="11"/>
        <v>3498.78</v>
      </c>
    </row>
    <row r="289" spans="1:12" x14ac:dyDescent="0.3">
      <c r="A289" s="197" t="s">
        <v>351</v>
      </c>
      <c r="B289" s="192" t="s">
        <v>351</v>
      </c>
      <c r="C289" s="193"/>
      <c r="D289" s="193"/>
      <c r="E289" s="193"/>
      <c r="F289" s="193"/>
      <c r="G289" s="198" t="s">
        <v>351</v>
      </c>
      <c r="H289" s="199"/>
      <c r="I289" s="199"/>
      <c r="J289" s="199"/>
      <c r="K289" s="199"/>
    </row>
    <row r="290" spans="1:12" x14ac:dyDescent="0.3">
      <c r="A290" s="187" t="s">
        <v>763</v>
      </c>
      <c r="B290" s="192" t="s">
        <v>351</v>
      </c>
      <c r="C290" s="193"/>
      <c r="D290" s="193"/>
      <c r="E290" s="193"/>
      <c r="F290" s="188" t="s">
        <v>764</v>
      </c>
      <c r="G290" s="189"/>
      <c r="H290" s="190">
        <v>1184959.06</v>
      </c>
      <c r="I290" s="190">
        <v>131601.31</v>
      </c>
      <c r="J290" s="190">
        <v>26458.639999999999</v>
      </c>
      <c r="K290" s="190">
        <v>1290101.73</v>
      </c>
      <c r="L290" s="214">
        <f t="shared" ref="L290" si="12">I290-J290</f>
        <v>105142.67</v>
      </c>
    </row>
    <row r="291" spans="1:12" x14ac:dyDescent="0.3">
      <c r="A291" s="194" t="s">
        <v>765</v>
      </c>
      <c r="B291" s="192" t="s">
        <v>351</v>
      </c>
      <c r="C291" s="193"/>
      <c r="D291" s="193"/>
      <c r="E291" s="193"/>
      <c r="F291" s="193"/>
      <c r="G291" s="195" t="s">
        <v>554</v>
      </c>
      <c r="H291" s="196">
        <v>190804.77</v>
      </c>
      <c r="I291" s="196">
        <v>17412.310000000001</v>
      </c>
      <c r="J291" s="200">
        <v>0</v>
      </c>
      <c r="K291" s="196">
        <v>208217.08</v>
      </c>
    </row>
    <row r="292" spans="1:12" x14ac:dyDescent="0.3">
      <c r="A292" s="194" t="s">
        <v>766</v>
      </c>
      <c r="B292" s="192" t="s">
        <v>351</v>
      </c>
      <c r="C292" s="193"/>
      <c r="D292" s="193"/>
      <c r="E292" s="193"/>
      <c r="F292" s="193"/>
      <c r="G292" s="195" t="s">
        <v>767</v>
      </c>
      <c r="H292" s="196">
        <v>5941.24</v>
      </c>
      <c r="I292" s="200">
        <v>0</v>
      </c>
      <c r="J292" s="200">
        <v>0</v>
      </c>
      <c r="K292" s="196">
        <v>5941.24</v>
      </c>
    </row>
    <row r="293" spans="1:12" x14ac:dyDescent="0.3">
      <c r="A293" s="194" t="s">
        <v>768</v>
      </c>
      <c r="B293" s="192" t="s">
        <v>351</v>
      </c>
      <c r="C293" s="193"/>
      <c r="D293" s="193"/>
      <c r="E293" s="193"/>
      <c r="F293" s="193"/>
      <c r="G293" s="195" t="s">
        <v>769</v>
      </c>
      <c r="H293" s="196">
        <v>30740.2</v>
      </c>
      <c r="I293" s="196">
        <v>4336.24</v>
      </c>
      <c r="J293" s="200">
        <v>0</v>
      </c>
      <c r="K293" s="196">
        <v>35076.44</v>
      </c>
    </row>
    <row r="294" spans="1:12" x14ac:dyDescent="0.3">
      <c r="A294" s="194" t="s">
        <v>770</v>
      </c>
      <c r="B294" s="192" t="s">
        <v>351</v>
      </c>
      <c r="C294" s="193"/>
      <c r="D294" s="193"/>
      <c r="E294" s="193"/>
      <c r="F294" s="193"/>
      <c r="G294" s="195" t="s">
        <v>771</v>
      </c>
      <c r="H294" s="196">
        <v>957428.85</v>
      </c>
      <c r="I294" s="196">
        <v>109852.76</v>
      </c>
      <c r="J294" s="196">
        <v>26458.639999999999</v>
      </c>
      <c r="K294" s="196">
        <v>1040822.97</v>
      </c>
    </row>
    <row r="295" spans="1:12" x14ac:dyDescent="0.3">
      <c r="A295" s="194" t="s">
        <v>772</v>
      </c>
      <c r="B295" s="192" t="s">
        <v>351</v>
      </c>
      <c r="C295" s="193"/>
      <c r="D295" s="193"/>
      <c r="E295" s="193"/>
      <c r="F295" s="193"/>
      <c r="G295" s="195" t="s">
        <v>773</v>
      </c>
      <c r="H295" s="200">
        <v>44</v>
      </c>
      <c r="I295" s="200">
        <v>0</v>
      </c>
      <c r="J295" s="200">
        <v>0</v>
      </c>
      <c r="K295" s="200">
        <v>44</v>
      </c>
    </row>
    <row r="296" spans="1:12" x14ac:dyDescent="0.3">
      <c r="A296" s="197" t="s">
        <v>351</v>
      </c>
      <c r="B296" s="192" t="s">
        <v>351</v>
      </c>
      <c r="C296" s="193"/>
      <c r="D296" s="193"/>
      <c r="E296" s="193"/>
      <c r="F296" s="193"/>
      <c r="G296" s="198" t="s">
        <v>351</v>
      </c>
      <c r="H296" s="199"/>
      <c r="I296" s="199"/>
      <c r="J296" s="199"/>
      <c r="K296" s="199"/>
    </row>
    <row r="297" spans="1:12" x14ac:dyDescent="0.3">
      <c r="A297" s="187" t="s">
        <v>774</v>
      </c>
      <c r="B297" s="192" t="s">
        <v>351</v>
      </c>
      <c r="C297" s="193"/>
      <c r="D297" s="193"/>
      <c r="E297" s="193"/>
      <c r="F297" s="188" t="s">
        <v>775</v>
      </c>
      <c r="G297" s="189"/>
      <c r="H297" s="190">
        <v>209789.69</v>
      </c>
      <c r="I297" s="190">
        <v>11549.57</v>
      </c>
      <c r="J297" s="201">
        <v>0.03</v>
      </c>
      <c r="K297" s="190">
        <v>221339.23</v>
      </c>
      <c r="L297" s="214">
        <f t="shared" ref="L297:L313" si="13">I297-J297</f>
        <v>11549.539999999999</v>
      </c>
    </row>
    <row r="298" spans="1:12" x14ac:dyDescent="0.3">
      <c r="A298" s="194" t="s">
        <v>776</v>
      </c>
      <c r="B298" s="192" t="s">
        <v>351</v>
      </c>
      <c r="C298" s="193"/>
      <c r="D298" s="193"/>
      <c r="E298" s="193"/>
      <c r="F298" s="193"/>
      <c r="G298" s="195" t="s">
        <v>777</v>
      </c>
      <c r="H298" s="200">
        <v>592.24</v>
      </c>
      <c r="I298" s="200">
        <v>0</v>
      </c>
      <c r="J298" s="200">
        <v>0</v>
      </c>
      <c r="K298" s="200">
        <v>592.24</v>
      </c>
      <c r="L298" s="214">
        <f t="shared" si="13"/>
        <v>0</v>
      </c>
    </row>
    <row r="299" spans="1:12" x14ac:dyDescent="0.3">
      <c r="A299" s="194" t="s">
        <v>778</v>
      </c>
      <c r="B299" s="192" t="s">
        <v>351</v>
      </c>
      <c r="C299" s="193"/>
      <c r="D299" s="193"/>
      <c r="E299" s="193"/>
      <c r="F299" s="193"/>
      <c r="G299" s="195" t="s">
        <v>779</v>
      </c>
      <c r="H299" s="200">
        <v>709.54</v>
      </c>
      <c r="I299" s="200">
        <v>12.99</v>
      </c>
      <c r="J299" s="200">
        <v>0</v>
      </c>
      <c r="K299" s="200">
        <v>722.53</v>
      </c>
      <c r="L299" s="214">
        <f t="shared" si="13"/>
        <v>12.99</v>
      </c>
    </row>
    <row r="300" spans="1:12" x14ac:dyDescent="0.3">
      <c r="A300" s="194" t="s">
        <v>780</v>
      </c>
      <c r="B300" s="192" t="s">
        <v>351</v>
      </c>
      <c r="C300" s="193"/>
      <c r="D300" s="193"/>
      <c r="E300" s="193"/>
      <c r="F300" s="193"/>
      <c r="G300" s="195" t="s">
        <v>781</v>
      </c>
      <c r="H300" s="196">
        <v>12537.81</v>
      </c>
      <c r="I300" s="200">
        <v>0</v>
      </c>
      <c r="J300" s="200">
        <v>0</v>
      </c>
      <c r="K300" s="196">
        <v>12537.81</v>
      </c>
      <c r="L300" s="214">
        <f t="shared" si="13"/>
        <v>0</v>
      </c>
    </row>
    <row r="301" spans="1:12" x14ac:dyDescent="0.3">
      <c r="A301" s="194" t="s">
        <v>782</v>
      </c>
      <c r="B301" s="192" t="s">
        <v>351</v>
      </c>
      <c r="C301" s="193"/>
      <c r="D301" s="193"/>
      <c r="E301" s="193"/>
      <c r="F301" s="193"/>
      <c r="G301" s="195" t="s">
        <v>783</v>
      </c>
      <c r="H301" s="196">
        <v>2301</v>
      </c>
      <c r="I301" s="200">
        <v>308</v>
      </c>
      <c r="J301" s="200">
        <v>0</v>
      </c>
      <c r="K301" s="196">
        <v>2609</v>
      </c>
      <c r="L301" s="214">
        <f t="shared" si="13"/>
        <v>308</v>
      </c>
    </row>
    <row r="302" spans="1:12" x14ac:dyDescent="0.3">
      <c r="A302" s="194" t="s">
        <v>784</v>
      </c>
      <c r="B302" s="192" t="s">
        <v>351</v>
      </c>
      <c r="C302" s="193"/>
      <c r="D302" s="193"/>
      <c r="E302" s="193"/>
      <c r="F302" s="193"/>
      <c r="G302" s="195" t="s">
        <v>785</v>
      </c>
      <c r="H302" s="196">
        <v>29358.71</v>
      </c>
      <c r="I302" s="200">
        <v>0</v>
      </c>
      <c r="J302" s="200">
        <v>0</v>
      </c>
      <c r="K302" s="196">
        <v>29358.71</v>
      </c>
      <c r="L302" s="214">
        <f t="shared" si="13"/>
        <v>0</v>
      </c>
    </row>
    <row r="303" spans="1:12" x14ac:dyDescent="0.3">
      <c r="A303" s="194" t="s">
        <v>786</v>
      </c>
      <c r="B303" s="192" t="s">
        <v>351</v>
      </c>
      <c r="C303" s="193"/>
      <c r="D303" s="193"/>
      <c r="E303" s="193"/>
      <c r="F303" s="193"/>
      <c r="G303" s="195" t="s">
        <v>787</v>
      </c>
      <c r="H303" s="196">
        <v>1076</v>
      </c>
      <c r="I303" s="200">
        <v>72</v>
      </c>
      <c r="J303" s="200">
        <v>0</v>
      </c>
      <c r="K303" s="196">
        <v>1148</v>
      </c>
      <c r="L303" s="214">
        <f t="shared" si="13"/>
        <v>72</v>
      </c>
    </row>
    <row r="304" spans="1:12" x14ac:dyDescent="0.3">
      <c r="A304" s="194" t="s">
        <v>788</v>
      </c>
      <c r="B304" s="192" t="s">
        <v>351</v>
      </c>
      <c r="C304" s="193"/>
      <c r="D304" s="193"/>
      <c r="E304" s="193"/>
      <c r="F304" s="193"/>
      <c r="G304" s="195" t="s">
        <v>789</v>
      </c>
      <c r="H304" s="196">
        <v>4498.1400000000003</v>
      </c>
      <c r="I304" s="200">
        <v>0</v>
      </c>
      <c r="J304" s="200">
        <v>0</v>
      </c>
      <c r="K304" s="196">
        <v>4498.1400000000003</v>
      </c>
      <c r="L304" s="214">
        <f t="shared" si="13"/>
        <v>0</v>
      </c>
    </row>
    <row r="305" spans="1:12" x14ac:dyDescent="0.3">
      <c r="A305" s="194" t="s">
        <v>790</v>
      </c>
      <c r="B305" s="192" t="s">
        <v>351</v>
      </c>
      <c r="C305" s="193"/>
      <c r="D305" s="193"/>
      <c r="E305" s="193"/>
      <c r="F305" s="193"/>
      <c r="G305" s="195" t="s">
        <v>791</v>
      </c>
      <c r="H305" s="200">
        <v>304.83</v>
      </c>
      <c r="I305" s="200">
        <v>40</v>
      </c>
      <c r="J305" s="200">
        <v>0</v>
      </c>
      <c r="K305" s="200">
        <v>344.83</v>
      </c>
      <c r="L305" s="214">
        <f t="shared" si="13"/>
        <v>40</v>
      </c>
    </row>
    <row r="306" spans="1:12" x14ac:dyDescent="0.3">
      <c r="A306" s="194" t="s">
        <v>792</v>
      </c>
      <c r="B306" s="192" t="s">
        <v>351</v>
      </c>
      <c r="C306" s="193"/>
      <c r="D306" s="193"/>
      <c r="E306" s="193"/>
      <c r="F306" s="193"/>
      <c r="G306" s="195" t="s">
        <v>793</v>
      </c>
      <c r="H306" s="196">
        <v>3788.65</v>
      </c>
      <c r="I306" s="200">
        <v>413.69</v>
      </c>
      <c r="J306" s="200">
        <v>0</v>
      </c>
      <c r="K306" s="196">
        <v>4202.34</v>
      </c>
      <c r="L306" s="214">
        <f t="shared" si="13"/>
        <v>413.69</v>
      </c>
    </row>
    <row r="307" spans="1:12" x14ac:dyDescent="0.3">
      <c r="A307" s="194" t="s">
        <v>794</v>
      </c>
      <c r="B307" s="192" t="s">
        <v>351</v>
      </c>
      <c r="C307" s="193"/>
      <c r="D307" s="193"/>
      <c r="E307" s="193"/>
      <c r="F307" s="193"/>
      <c r="G307" s="195" t="s">
        <v>795</v>
      </c>
      <c r="H307" s="196">
        <v>20650.099999999999</v>
      </c>
      <c r="I307" s="200">
        <v>0</v>
      </c>
      <c r="J307" s="200">
        <v>0</v>
      </c>
      <c r="K307" s="196">
        <v>20650.099999999999</v>
      </c>
      <c r="L307" s="214">
        <f t="shared" si="13"/>
        <v>0</v>
      </c>
    </row>
    <row r="308" spans="1:12" x14ac:dyDescent="0.3">
      <c r="A308" s="194" t="s">
        <v>796</v>
      </c>
      <c r="B308" s="192" t="s">
        <v>351</v>
      </c>
      <c r="C308" s="193"/>
      <c r="D308" s="193"/>
      <c r="E308" s="193"/>
      <c r="F308" s="193"/>
      <c r="G308" s="195" t="s">
        <v>797</v>
      </c>
      <c r="H308" s="196">
        <v>96194.66</v>
      </c>
      <c r="I308" s="196">
        <v>7315.32</v>
      </c>
      <c r="J308" s="200">
        <v>0</v>
      </c>
      <c r="K308" s="196">
        <v>103509.98</v>
      </c>
      <c r="L308" s="214">
        <f t="shared" si="13"/>
        <v>7315.32</v>
      </c>
    </row>
    <row r="309" spans="1:12" x14ac:dyDescent="0.3">
      <c r="A309" s="194" t="s">
        <v>798</v>
      </c>
      <c r="B309" s="192" t="s">
        <v>351</v>
      </c>
      <c r="C309" s="193"/>
      <c r="D309" s="193"/>
      <c r="E309" s="193"/>
      <c r="F309" s="193"/>
      <c r="G309" s="195" t="s">
        <v>799</v>
      </c>
      <c r="H309" s="196">
        <v>3307.47</v>
      </c>
      <c r="I309" s="200">
        <v>792.19</v>
      </c>
      <c r="J309" s="200">
        <v>0</v>
      </c>
      <c r="K309" s="196">
        <v>4099.66</v>
      </c>
      <c r="L309" s="214">
        <f t="shared" si="13"/>
        <v>792.19</v>
      </c>
    </row>
    <row r="310" spans="1:12" x14ac:dyDescent="0.3">
      <c r="A310" s="194" t="s">
        <v>800</v>
      </c>
      <c r="B310" s="192" t="s">
        <v>351</v>
      </c>
      <c r="C310" s="193"/>
      <c r="D310" s="193"/>
      <c r="E310" s="193"/>
      <c r="F310" s="193"/>
      <c r="G310" s="195" t="s">
        <v>801</v>
      </c>
      <c r="H310" s="196">
        <v>24385.17</v>
      </c>
      <c r="I310" s="196">
        <v>1738.34</v>
      </c>
      <c r="J310" s="200">
        <v>0.03</v>
      </c>
      <c r="K310" s="196">
        <v>26123.48</v>
      </c>
      <c r="L310" s="214">
        <f t="shared" si="13"/>
        <v>1738.31</v>
      </c>
    </row>
    <row r="311" spans="1:12" x14ac:dyDescent="0.3">
      <c r="A311" s="194" t="s">
        <v>802</v>
      </c>
      <c r="B311" s="192" t="s">
        <v>351</v>
      </c>
      <c r="C311" s="193"/>
      <c r="D311" s="193"/>
      <c r="E311" s="193"/>
      <c r="F311" s="193"/>
      <c r="G311" s="195" t="s">
        <v>803</v>
      </c>
      <c r="H311" s="196">
        <v>10085.370000000001</v>
      </c>
      <c r="I311" s="200">
        <v>857.04</v>
      </c>
      <c r="J311" s="200">
        <v>0</v>
      </c>
      <c r="K311" s="196">
        <v>10942.41</v>
      </c>
      <c r="L311" s="214">
        <f t="shared" si="13"/>
        <v>857.04</v>
      </c>
    </row>
    <row r="312" spans="1:12" x14ac:dyDescent="0.3">
      <c r="A312" s="197" t="s">
        <v>351</v>
      </c>
      <c r="B312" s="192" t="s">
        <v>351</v>
      </c>
      <c r="C312" s="193"/>
      <c r="D312" s="193"/>
      <c r="E312" s="193"/>
      <c r="F312" s="193"/>
      <c r="G312" s="198" t="s">
        <v>351</v>
      </c>
      <c r="H312" s="199"/>
      <c r="I312" s="199"/>
      <c r="J312" s="199"/>
      <c r="K312" s="199"/>
    </row>
    <row r="313" spans="1:12" x14ac:dyDescent="0.3">
      <c r="A313" s="187" t="s">
        <v>804</v>
      </c>
      <c r="B313" s="192" t="s">
        <v>351</v>
      </c>
      <c r="C313" s="193"/>
      <c r="D313" s="193"/>
      <c r="E313" s="193"/>
      <c r="F313" s="188" t="s">
        <v>805</v>
      </c>
      <c r="G313" s="189"/>
      <c r="H313" s="190">
        <v>11191.17</v>
      </c>
      <c r="I313" s="201">
        <v>0</v>
      </c>
      <c r="J313" s="201">
        <v>0</v>
      </c>
      <c r="K313" s="190">
        <v>11191.17</v>
      </c>
      <c r="L313" s="214">
        <f t="shared" si="13"/>
        <v>0</v>
      </c>
    </row>
    <row r="314" spans="1:12" x14ac:dyDescent="0.3">
      <c r="A314" s="194" t="s">
        <v>806</v>
      </c>
      <c r="B314" s="192" t="s">
        <v>351</v>
      </c>
      <c r="C314" s="193"/>
      <c r="D314" s="193"/>
      <c r="E314" s="193"/>
      <c r="F314" s="193"/>
      <c r="G314" s="195" t="s">
        <v>807</v>
      </c>
      <c r="H314" s="196">
        <v>10653</v>
      </c>
      <c r="I314" s="200">
        <v>0</v>
      </c>
      <c r="J314" s="200">
        <v>0</v>
      </c>
      <c r="K314" s="196">
        <v>10653</v>
      </c>
    </row>
    <row r="315" spans="1:12" x14ac:dyDescent="0.3">
      <c r="A315" s="194" t="s">
        <v>808</v>
      </c>
      <c r="B315" s="192" t="s">
        <v>351</v>
      </c>
      <c r="C315" s="193"/>
      <c r="D315" s="193"/>
      <c r="E315" s="193"/>
      <c r="F315" s="193"/>
      <c r="G315" s="195" t="s">
        <v>809</v>
      </c>
      <c r="H315" s="200">
        <v>538.16999999999996</v>
      </c>
      <c r="I315" s="200">
        <v>0</v>
      </c>
      <c r="J315" s="200">
        <v>0</v>
      </c>
      <c r="K315" s="200">
        <v>538.16999999999996</v>
      </c>
    </row>
    <row r="316" spans="1:12" x14ac:dyDescent="0.3">
      <c r="A316" s="197" t="s">
        <v>351</v>
      </c>
      <c r="B316" s="192" t="s">
        <v>351</v>
      </c>
      <c r="C316" s="193"/>
      <c r="D316" s="193"/>
      <c r="E316" s="193"/>
      <c r="F316" s="193"/>
      <c r="G316" s="198" t="s">
        <v>351</v>
      </c>
      <c r="H316" s="199"/>
      <c r="I316" s="199"/>
      <c r="J316" s="199"/>
      <c r="K316" s="199"/>
    </row>
    <row r="317" spans="1:12" x14ac:dyDescent="0.3">
      <c r="A317" s="187" t="s">
        <v>810</v>
      </c>
      <c r="B317" s="192" t="s">
        <v>351</v>
      </c>
      <c r="C317" s="193"/>
      <c r="D317" s="193"/>
      <c r="E317" s="193"/>
      <c r="F317" s="188" t="s">
        <v>811</v>
      </c>
      <c r="G317" s="189"/>
      <c r="H317" s="190">
        <v>3416.23</v>
      </c>
      <c r="I317" s="201">
        <v>0</v>
      </c>
      <c r="J317" s="201">
        <v>0</v>
      </c>
      <c r="K317" s="190">
        <v>3416.23</v>
      </c>
      <c r="L317" s="214">
        <f t="shared" ref="L317" si="14">I317-J317</f>
        <v>0</v>
      </c>
    </row>
    <row r="318" spans="1:12" x14ac:dyDescent="0.3">
      <c r="A318" s="194" t="s">
        <v>812</v>
      </c>
      <c r="B318" s="192" t="s">
        <v>351</v>
      </c>
      <c r="C318" s="193"/>
      <c r="D318" s="193"/>
      <c r="E318" s="193"/>
      <c r="F318" s="193"/>
      <c r="G318" s="195" t="s">
        <v>813</v>
      </c>
      <c r="H318" s="196">
        <v>3416.23</v>
      </c>
      <c r="I318" s="200">
        <v>0</v>
      </c>
      <c r="J318" s="200">
        <v>0</v>
      </c>
      <c r="K318" s="196">
        <v>3416.23</v>
      </c>
    </row>
    <row r="319" spans="1:12" x14ac:dyDescent="0.3">
      <c r="A319" s="197" t="s">
        <v>351</v>
      </c>
      <c r="B319" s="192" t="s">
        <v>351</v>
      </c>
      <c r="C319" s="193"/>
      <c r="D319" s="193"/>
      <c r="E319" s="193"/>
      <c r="F319" s="193"/>
      <c r="G319" s="198" t="s">
        <v>351</v>
      </c>
      <c r="H319" s="199"/>
      <c r="I319" s="199"/>
      <c r="J319" s="199"/>
      <c r="K319" s="199"/>
    </row>
    <row r="320" spans="1:12" x14ac:dyDescent="0.3">
      <c r="A320" s="187" t="s">
        <v>814</v>
      </c>
      <c r="B320" s="191" t="s">
        <v>351</v>
      </c>
      <c r="C320" s="188" t="s">
        <v>815</v>
      </c>
      <c r="D320" s="189"/>
      <c r="E320" s="189"/>
      <c r="F320" s="189"/>
      <c r="G320" s="189"/>
      <c r="H320" s="190">
        <v>2237158.13</v>
      </c>
      <c r="I320" s="190">
        <v>185192.16</v>
      </c>
      <c r="J320" s="201">
        <v>0</v>
      </c>
      <c r="K320" s="190">
        <v>2422350.29</v>
      </c>
    </row>
    <row r="321" spans="1:14" x14ac:dyDescent="0.3">
      <c r="A321" s="187" t="s">
        <v>816</v>
      </c>
      <c r="B321" s="192" t="s">
        <v>351</v>
      </c>
      <c r="C321" s="193"/>
      <c r="D321" s="188" t="s">
        <v>815</v>
      </c>
      <c r="E321" s="189"/>
      <c r="F321" s="189"/>
      <c r="G321" s="189"/>
      <c r="H321" s="190">
        <v>2237158.13</v>
      </c>
      <c r="I321" s="190">
        <v>185192.16</v>
      </c>
      <c r="J321" s="201">
        <v>0</v>
      </c>
      <c r="K321" s="190">
        <v>2422350.29</v>
      </c>
    </row>
    <row r="322" spans="1:14" x14ac:dyDescent="0.3">
      <c r="A322" s="187" t="s">
        <v>817</v>
      </c>
      <c r="B322" s="192" t="s">
        <v>351</v>
      </c>
      <c r="C322" s="193"/>
      <c r="D322" s="193"/>
      <c r="E322" s="188" t="s">
        <v>815</v>
      </c>
      <c r="F322" s="189"/>
      <c r="G322" s="189"/>
      <c r="H322" s="190">
        <v>2237158.13</v>
      </c>
      <c r="I322" s="190">
        <v>185192.16</v>
      </c>
      <c r="J322" s="201">
        <v>0</v>
      </c>
      <c r="K322" s="190">
        <v>2422350.29</v>
      </c>
      <c r="L322" s="218">
        <f t="shared" ref="L322:L323" si="15">I322-J322</f>
        <v>185192.16</v>
      </c>
      <c r="M322" s="219">
        <v>1241002.1499999999</v>
      </c>
      <c r="N322" s="214">
        <f>M322+L322</f>
        <v>1426194.3099999998</v>
      </c>
    </row>
    <row r="323" spans="1:14" x14ac:dyDescent="0.3">
      <c r="A323" s="187" t="s">
        <v>818</v>
      </c>
      <c r="B323" s="192" t="s">
        <v>351</v>
      </c>
      <c r="C323" s="193"/>
      <c r="D323" s="193"/>
      <c r="E323" s="193"/>
      <c r="F323" s="188" t="s">
        <v>819</v>
      </c>
      <c r="G323" s="189"/>
      <c r="H323" s="190">
        <v>1712787.49</v>
      </c>
      <c r="I323" s="190">
        <v>151985.44</v>
      </c>
      <c r="J323" s="201">
        <v>0</v>
      </c>
      <c r="K323" s="190">
        <v>1864772.93</v>
      </c>
      <c r="L323" s="214">
        <f t="shared" si="15"/>
        <v>151985.44</v>
      </c>
      <c r="N323" s="214"/>
    </row>
    <row r="324" spans="1:14" x14ac:dyDescent="0.3">
      <c r="A324" s="194" t="s">
        <v>820</v>
      </c>
      <c r="B324" s="192" t="s">
        <v>351</v>
      </c>
      <c r="C324" s="193"/>
      <c r="D324" s="193"/>
      <c r="E324" s="193"/>
      <c r="F324" s="193"/>
      <c r="G324" s="195" t="s">
        <v>821</v>
      </c>
      <c r="H324" s="196">
        <v>211321.24</v>
      </c>
      <c r="I324" s="196">
        <v>24106</v>
      </c>
      <c r="J324" s="200">
        <v>0</v>
      </c>
      <c r="K324" s="196">
        <v>235427.24</v>
      </c>
    </row>
    <row r="325" spans="1:14" x14ac:dyDescent="0.3">
      <c r="A325" s="194" t="s">
        <v>822</v>
      </c>
      <c r="B325" s="192" t="s">
        <v>351</v>
      </c>
      <c r="C325" s="193"/>
      <c r="D325" s="193"/>
      <c r="E325" s="193"/>
      <c r="F325" s="193"/>
      <c r="G325" s="195" t="s">
        <v>823</v>
      </c>
      <c r="H325" s="196">
        <v>4410</v>
      </c>
      <c r="I325" s="196">
        <v>7400</v>
      </c>
      <c r="J325" s="200">
        <v>0</v>
      </c>
      <c r="K325" s="196">
        <v>11810</v>
      </c>
    </row>
    <row r="326" spans="1:14" x14ac:dyDescent="0.3">
      <c r="A326" s="194" t="s">
        <v>824</v>
      </c>
      <c r="B326" s="192" t="s">
        <v>351</v>
      </c>
      <c r="C326" s="193"/>
      <c r="D326" s="193"/>
      <c r="E326" s="193"/>
      <c r="F326" s="193"/>
      <c r="G326" s="195" t="s">
        <v>825</v>
      </c>
      <c r="H326" s="200">
        <v>796.24</v>
      </c>
      <c r="I326" s="200">
        <v>0</v>
      </c>
      <c r="J326" s="200">
        <v>0</v>
      </c>
      <c r="K326" s="200">
        <v>796.24</v>
      </c>
    </row>
    <row r="327" spans="1:14" x14ac:dyDescent="0.3">
      <c r="A327" s="194" t="s">
        <v>826</v>
      </c>
      <c r="B327" s="192" t="s">
        <v>351</v>
      </c>
      <c r="C327" s="193"/>
      <c r="D327" s="193"/>
      <c r="E327" s="193"/>
      <c r="F327" s="193"/>
      <c r="G327" s="195" t="s">
        <v>827</v>
      </c>
      <c r="H327" s="196">
        <v>93236</v>
      </c>
      <c r="I327" s="196">
        <v>8476</v>
      </c>
      <c r="J327" s="200">
        <v>0</v>
      </c>
      <c r="K327" s="196">
        <v>101712</v>
      </c>
    </row>
    <row r="328" spans="1:14" x14ac:dyDescent="0.3">
      <c r="A328" s="194" t="s">
        <v>828</v>
      </c>
      <c r="B328" s="192" t="s">
        <v>351</v>
      </c>
      <c r="C328" s="193"/>
      <c r="D328" s="193"/>
      <c r="E328" s="193"/>
      <c r="F328" s="193"/>
      <c r="G328" s="195" t="s">
        <v>829</v>
      </c>
      <c r="H328" s="196">
        <v>3678.09</v>
      </c>
      <c r="I328" s="196">
        <v>2556.98</v>
      </c>
      <c r="J328" s="200">
        <v>0</v>
      </c>
      <c r="K328" s="196">
        <v>6235.07</v>
      </c>
    </row>
    <row r="329" spans="1:14" x14ac:dyDescent="0.3">
      <c r="A329" s="194" t="s">
        <v>830</v>
      </c>
      <c r="B329" s="192" t="s">
        <v>351</v>
      </c>
      <c r="C329" s="193"/>
      <c r="D329" s="193"/>
      <c r="E329" s="193"/>
      <c r="F329" s="193"/>
      <c r="G329" s="195" t="s">
        <v>831</v>
      </c>
      <c r="H329" s="196">
        <v>101743.81</v>
      </c>
      <c r="I329" s="196">
        <v>14965.04</v>
      </c>
      <c r="J329" s="200">
        <v>0</v>
      </c>
      <c r="K329" s="196">
        <v>116708.85</v>
      </c>
    </row>
    <row r="330" spans="1:14" x14ac:dyDescent="0.3">
      <c r="A330" s="194" t="s">
        <v>832</v>
      </c>
      <c r="B330" s="192" t="s">
        <v>351</v>
      </c>
      <c r="C330" s="193"/>
      <c r="D330" s="193"/>
      <c r="E330" s="193"/>
      <c r="F330" s="193"/>
      <c r="G330" s="195" t="s">
        <v>833</v>
      </c>
      <c r="H330" s="196">
        <v>1284384.6100000001</v>
      </c>
      <c r="I330" s="196">
        <v>94481.42</v>
      </c>
      <c r="J330" s="200">
        <v>0</v>
      </c>
      <c r="K330" s="196">
        <v>1378866.03</v>
      </c>
    </row>
    <row r="331" spans="1:14" x14ac:dyDescent="0.3">
      <c r="A331" s="194" t="s">
        <v>834</v>
      </c>
      <c r="B331" s="192" t="s">
        <v>351</v>
      </c>
      <c r="C331" s="193"/>
      <c r="D331" s="193"/>
      <c r="E331" s="193"/>
      <c r="F331" s="193"/>
      <c r="G331" s="195" t="s">
        <v>835</v>
      </c>
      <c r="H331" s="196">
        <v>13217.5</v>
      </c>
      <c r="I331" s="200">
        <v>0</v>
      </c>
      <c r="J331" s="200">
        <v>0</v>
      </c>
      <c r="K331" s="196">
        <v>13217.5</v>
      </c>
    </row>
    <row r="332" spans="1:14" x14ac:dyDescent="0.3">
      <c r="A332" s="197" t="s">
        <v>351</v>
      </c>
      <c r="B332" s="192" t="s">
        <v>351</v>
      </c>
      <c r="C332" s="193"/>
      <c r="D332" s="193"/>
      <c r="E332" s="193"/>
      <c r="F332" s="193"/>
      <c r="G332" s="198" t="s">
        <v>351</v>
      </c>
      <c r="H332" s="199"/>
      <c r="I332" s="199"/>
      <c r="J332" s="199"/>
      <c r="K332" s="199"/>
    </row>
    <row r="333" spans="1:14" x14ac:dyDescent="0.3">
      <c r="A333" s="187" t="s">
        <v>836</v>
      </c>
      <c r="B333" s="192" t="s">
        <v>351</v>
      </c>
      <c r="C333" s="193"/>
      <c r="D333" s="193"/>
      <c r="E333" s="193"/>
      <c r="F333" s="188" t="s">
        <v>837</v>
      </c>
      <c r="G333" s="189"/>
      <c r="H333" s="190">
        <v>92555</v>
      </c>
      <c r="I333" s="201">
        <v>800</v>
      </c>
      <c r="J333" s="201">
        <v>0</v>
      </c>
      <c r="K333" s="190">
        <v>93355</v>
      </c>
      <c r="L333" s="214">
        <f t="shared" ref="L333" si="16">I333-J333</f>
        <v>800</v>
      </c>
    </row>
    <row r="334" spans="1:14" x14ac:dyDescent="0.3">
      <c r="A334" s="194" t="s">
        <v>838</v>
      </c>
      <c r="B334" s="192" t="s">
        <v>351</v>
      </c>
      <c r="C334" s="193"/>
      <c r="D334" s="193"/>
      <c r="E334" s="193"/>
      <c r="F334" s="193"/>
      <c r="G334" s="195" t="s">
        <v>839</v>
      </c>
      <c r="H334" s="196">
        <v>86505</v>
      </c>
      <c r="I334" s="200">
        <v>800</v>
      </c>
      <c r="J334" s="200">
        <v>0</v>
      </c>
      <c r="K334" s="196">
        <v>87305</v>
      </c>
    </row>
    <row r="335" spans="1:14" x14ac:dyDescent="0.3">
      <c r="A335" s="194" t="s">
        <v>840</v>
      </c>
      <c r="B335" s="192" t="s">
        <v>351</v>
      </c>
      <c r="C335" s="193"/>
      <c r="D335" s="193"/>
      <c r="E335" s="193"/>
      <c r="F335" s="193"/>
      <c r="G335" s="195" t="s">
        <v>841</v>
      </c>
      <c r="H335" s="196">
        <v>6050</v>
      </c>
      <c r="I335" s="200">
        <v>0</v>
      </c>
      <c r="J335" s="200">
        <v>0</v>
      </c>
      <c r="K335" s="196">
        <v>6050</v>
      </c>
    </row>
    <row r="336" spans="1:14" x14ac:dyDescent="0.3">
      <c r="A336" s="197" t="s">
        <v>351</v>
      </c>
      <c r="B336" s="192" t="s">
        <v>351</v>
      </c>
      <c r="C336" s="193"/>
      <c r="D336" s="193"/>
      <c r="E336" s="193"/>
      <c r="F336" s="193"/>
      <c r="G336" s="198" t="s">
        <v>351</v>
      </c>
      <c r="H336" s="199"/>
      <c r="I336" s="199"/>
      <c r="J336" s="199"/>
      <c r="K336" s="199"/>
    </row>
    <row r="337" spans="1:12" x14ac:dyDescent="0.3">
      <c r="A337" s="187" t="s">
        <v>842</v>
      </c>
      <c r="B337" s="192" t="s">
        <v>351</v>
      </c>
      <c r="C337" s="193"/>
      <c r="D337" s="193"/>
      <c r="E337" s="193"/>
      <c r="F337" s="188" t="s">
        <v>843</v>
      </c>
      <c r="G337" s="189"/>
      <c r="H337" s="190">
        <v>156836.85</v>
      </c>
      <c r="I337" s="190">
        <v>14556.72</v>
      </c>
      <c r="J337" s="201">
        <v>0</v>
      </c>
      <c r="K337" s="190">
        <v>171393.57</v>
      </c>
      <c r="L337" s="214">
        <f t="shared" ref="L337" si="17">I337-J337</f>
        <v>14556.72</v>
      </c>
    </row>
    <row r="338" spans="1:12" x14ac:dyDescent="0.3">
      <c r="A338" s="194" t="s">
        <v>844</v>
      </c>
      <c r="B338" s="192" t="s">
        <v>351</v>
      </c>
      <c r="C338" s="193"/>
      <c r="D338" s="193"/>
      <c r="E338" s="193"/>
      <c r="F338" s="193"/>
      <c r="G338" s="195" t="s">
        <v>845</v>
      </c>
      <c r="H338" s="196">
        <v>156836.85</v>
      </c>
      <c r="I338" s="196">
        <v>14556.72</v>
      </c>
      <c r="J338" s="200">
        <v>0</v>
      </c>
      <c r="K338" s="196">
        <v>171393.57</v>
      </c>
    </row>
    <row r="339" spans="1:12" x14ac:dyDescent="0.3">
      <c r="A339" s="197" t="s">
        <v>351</v>
      </c>
      <c r="B339" s="192" t="s">
        <v>351</v>
      </c>
      <c r="C339" s="193"/>
      <c r="D339" s="193"/>
      <c r="E339" s="193"/>
      <c r="F339" s="193"/>
      <c r="G339" s="198" t="s">
        <v>351</v>
      </c>
      <c r="H339" s="199"/>
      <c r="I339" s="199"/>
      <c r="J339" s="199"/>
      <c r="K339" s="199"/>
    </row>
    <row r="340" spans="1:12" x14ac:dyDescent="0.3">
      <c r="A340" s="187" t="s">
        <v>846</v>
      </c>
      <c r="B340" s="192" t="s">
        <v>351</v>
      </c>
      <c r="C340" s="193"/>
      <c r="D340" s="193"/>
      <c r="E340" s="193"/>
      <c r="F340" s="188" t="s">
        <v>805</v>
      </c>
      <c r="G340" s="189"/>
      <c r="H340" s="190">
        <v>274978.78999999998</v>
      </c>
      <c r="I340" s="190">
        <v>17850</v>
      </c>
      <c r="J340" s="201">
        <v>0</v>
      </c>
      <c r="K340" s="190">
        <v>292828.78999999998</v>
      </c>
      <c r="L340" s="214">
        <f t="shared" ref="L340" si="18">I340-J340</f>
        <v>17850</v>
      </c>
    </row>
    <row r="341" spans="1:12" x14ac:dyDescent="0.3">
      <c r="A341" s="194" t="s">
        <v>847</v>
      </c>
      <c r="B341" s="192" t="s">
        <v>351</v>
      </c>
      <c r="C341" s="193"/>
      <c r="D341" s="193"/>
      <c r="E341" s="193"/>
      <c r="F341" s="193"/>
      <c r="G341" s="195" t="s">
        <v>807</v>
      </c>
      <c r="H341" s="196">
        <v>3131.82</v>
      </c>
      <c r="I341" s="200">
        <v>0</v>
      </c>
      <c r="J341" s="200">
        <v>0</v>
      </c>
      <c r="K341" s="196">
        <v>3131.82</v>
      </c>
    </row>
    <row r="342" spans="1:12" x14ac:dyDescent="0.3">
      <c r="A342" s="194" t="s">
        <v>848</v>
      </c>
      <c r="B342" s="192" t="s">
        <v>351</v>
      </c>
      <c r="C342" s="193"/>
      <c r="D342" s="193"/>
      <c r="E342" s="193"/>
      <c r="F342" s="193"/>
      <c r="G342" s="195" t="s">
        <v>849</v>
      </c>
      <c r="H342" s="200">
        <v>505</v>
      </c>
      <c r="I342" s="200">
        <v>0</v>
      </c>
      <c r="J342" s="200">
        <v>0</v>
      </c>
      <c r="K342" s="200">
        <v>505</v>
      </c>
    </row>
    <row r="343" spans="1:12" x14ac:dyDescent="0.3">
      <c r="A343" s="194" t="s">
        <v>850</v>
      </c>
      <c r="B343" s="192" t="s">
        <v>351</v>
      </c>
      <c r="C343" s="193"/>
      <c r="D343" s="193"/>
      <c r="E343" s="193"/>
      <c r="F343" s="193"/>
      <c r="G343" s="195" t="s">
        <v>851</v>
      </c>
      <c r="H343" s="196">
        <v>252542.88</v>
      </c>
      <c r="I343" s="196">
        <v>17850</v>
      </c>
      <c r="J343" s="200">
        <v>0</v>
      </c>
      <c r="K343" s="196">
        <v>270392.88</v>
      </c>
    </row>
    <row r="344" spans="1:12" x14ac:dyDescent="0.3">
      <c r="A344" s="194" t="s">
        <v>852</v>
      </c>
      <c r="B344" s="192" t="s">
        <v>351</v>
      </c>
      <c r="C344" s="193"/>
      <c r="D344" s="193"/>
      <c r="E344" s="193"/>
      <c r="F344" s="193"/>
      <c r="G344" s="195" t="s">
        <v>809</v>
      </c>
      <c r="H344" s="196">
        <v>18799.09</v>
      </c>
      <c r="I344" s="200">
        <v>0</v>
      </c>
      <c r="J344" s="200">
        <v>0</v>
      </c>
      <c r="K344" s="196">
        <v>18799.09</v>
      </c>
    </row>
    <row r="345" spans="1:12" x14ac:dyDescent="0.3">
      <c r="A345" s="197" t="s">
        <v>351</v>
      </c>
      <c r="B345" s="192" t="s">
        <v>351</v>
      </c>
      <c r="C345" s="193"/>
      <c r="D345" s="193"/>
      <c r="E345" s="193"/>
      <c r="F345" s="193"/>
      <c r="G345" s="198" t="s">
        <v>351</v>
      </c>
      <c r="H345" s="199"/>
      <c r="I345" s="199"/>
      <c r="J345" s="199"/>
      <c r="K345" s="199"/>
    </row>
    <row r="346" spans="1:12" x14ac:dyDescent="0.3">
      <c r="A346" s="187" t="s">
        <v>853</v>
      </c>
      <c r="B346" s="191" t="s">
        <v>351</v>
      </c>
      <c r="C346" s="188" t="s">
        <v>854</v>
      </c>
      <c r="D346" s="189"/>
      <c r="E346" s="189"/>
      <c r="F346" s="189"/>
      <c r="G346" s="189"/>
      <c r="H346" s="190">
        <v>194959.6</v>
      </c>
      <c r="I346" s="190">
        <v>25361.1</v>
      </c>
      <c r="J346" s="201">
        <v>0.05</v>
      </c>
      <c r="K346" s="190">
        <v>220320.65</v>
      </c>
    </row>
    <row r="347" spans="1:12" x14ac:dyDescent="0.3">
      <c r="A347" s="187" t="s">
        <v>855</v>
      </c>
      <c r="B347" s="192" t="s">
        <v>351</v>
      </c>
      <c r="C347" s="193"/>
      <c r="D347" s="188" t="s">
        <v>854</v>
      </c>
      <c r="E347" s="189"/>
      <c r="F347" s="189"/>
      <c r="G347" s="189"/>
      <c r="H347" s="190">
        <v>194959.6</v>
      </c>
      <c r="I347" s="190">
        <v>25361.1</v>
      </c>
      <c r="J347" s="201">
        <v>0.05</v>
      </c>
      <c r="K347" s="190">
        <v>220320.65</v>
      </c>
    </row>
    <row r="348" spans="1:12" x14ac:dyDescent="0.3">
      <c r="A348" s="187" t="s">
        <v>856</v>
      </c>
      <c r="B348" s="192" t="s">
        <v>351</v>
      </c>
      <c r="C348" s="193"/>
      <c r="D348" s="193"/>
      <c r="E348" s="188" t="s">
        <v>857</v>
      </c>
      <c r="F348" s="189"/>
      <c r="G348" s="189"/>
      <c r="H348" s="190">
        <v>194959.6</v>
      </c>
      <c r="I348" s="190">
        <v>25361.1</v>
      </c>
      <c r="J348" s="201">
        <v>0.05</v>
      </c>
      <c r="K348" s="190">
        <v>220320.65</v>
      </c>
      <c r="L348" s="218">
        <f t="shared" ref="L348:L349" si="19">I348-J348</f>
        <v>25361.05</v>
      </c>
    </row>
    <row r="349" spans="1:12" x14ac:dyDescent="0.3">
      <c r="A349" s="187" t="s">
        <v>858</v>
      </c>
      <c r="B349" s="192" t="s">
        <v>351</v>
      </c>
      <c r="C349" s="193"/>
      <c r="D349" s="193"/>
      <c r="E349" s="193"/>
      <c r="F349" s="188" t="s">
        <v>859</v>
      </c>
      <c r="G349" s="189"/>
      <c r="H349" s="190">
        <v>141210.78</v>
      </c>
      <c r="I349" s="190">
        <v>20474.79</v>
      </c>
      <c r="J349" s="201">
        <v>0</v>
      </c>
      <c r="K349" s="190">
        <v>161685.57</v>
      </c>
      <c r="L349" s="214">
        <f t="shared" si="19"/>
        <v>20474.79</v>
      </c>
    </row>
    <row r="350" spans="1:12" x14ac:dyDescent="0.3">
      <c r="A350" s="194" t="s">
        <v>860</v>
      </c>
      <c r="B350" s="192" t="s">
        <v>351</v>
      </c>
      <c r="C350" s="193"/>
      <c r="D350" s="193"/>
      <c r="E350" s="193"/>
      <c r="F350" s="193"/>
      <c r="G350" s="195" t="s">
        <v>861</v>
      </c>
      <c r="H350" s="196">
        <v>141210.78</v>
      </c>
      <c r="I350" s="196">
        <v>20474.79</v>
      </c>
      <c r="J350" s="200">
        <v>0</v>
      </c>
      <c r="K350" s="196">
        <v>161685.57</v>
      </c>
    </row>
    <row r="351" spans="1:12" x14ac:dyDescent="0.3">
      <c r="A351" s="197" t="s">
        <v>351</v>
      </c>
      <c r="B351" s="192" t="s">
        <v>351</v>
      </c>
      <c r="C351" s="193"/>
      <c r="D351" s="193"/>
      <c r="E351" s="193"/>
      <c r="F351" s="193"/>
      <c r="G351" s="198" t="s">
        <v>351</v>
      </c>
      <c r="H351" s="199"/>
      <c r="I351" s="199"/>
      <c r="J351" s="199"/>
      <c r="K351" s="199"/>
    </row>
    <row r="352" spans="1:12" x14ac:dyDescent="0.3">
      <c r="A352" s="187" t="s">
        <v>862</v>
      </c>
      <c r="B352" s="192" t="s">
        <v>351</v>
      </c>
      <c r="C352" s="193"/>
      <c r="D352" s="193"/>
      <c r="E352" s="193"/>
      <c r="F352" s="188" t="s">
        <v>863</v>
      </c>
      <c r="G352" s="189"/>
      <c r="H352" s="190">
        <v>17300</v>
      </c>
      <c r="I352" s="190">
        <v>3100</v>
      </c>
      <c r="J352" s="201">
        <v>0</v>
      </c>
      <c r="K352" s="190">
        <v>20400</v>
      </c>
      <c r="L352" s="214">
        <f t="shared" ref="L352" si="20">I352-J352</f>
        <v>3100</v>
      </c>
    </row>
    <row r="353" spans="1:12" x14ac:dyDescent="0.3">
      <c r="A353" s="194" t="s">
        <v>864</v>
      </c>
      <c r="B353" s="192" t="s">
        <v>351</v>
      </c>
      <c r="C353" s="193"/>
      <c r="D353" s="193"/>
      <c r="E353" s="193"/>
      <c r="F353" s="193"/>
      <c r="G353" s="195" t="s">
        <v>865</v>
      </c>
      <c r="H353" s="196">
        <v>17300</v>
      </c>
      <c r="I353" s="196">
        <v>3100</v>
      </c>
      <c r="J353" s="200">
        <v>0</v>
      </c>
      <c r="K353" s="196">
        <v>20400</v>
      </c>
    </row>
    <row r="354" spans="1:12" x14ac:dyDescent="0.3">
      <c r="A354" s="197" t="s">
        <v>351</v>
      </c>
      <c r="B354" s="192" t="s">
        <v>351</v>
      </c>
      <c r="C354" s="193"/>
      <c r="D354" s="193"/>
      <c r="E354" s="193"/>
      <c r="F354" s="193"/>
      <c r="G354" s="198" t="s">
        <v>351</v>
      </c>
      <c r="H354" s="199"/>
      <c r="I354" s="199"/>
      <c r="J354" s="199"/>
      <c r="K354" s="199"/>
    </row>
    <row r="355" spans="1:12" x14ac:dyDescent="0.3">
      <c r="A355" s="187" t="s">
        <v>866</v>
      </c>
      <c r="B355" s="192" t="s">
        <v>351</v>
      </c>
      <c r="C355" s="193"/>
      <c r="D355" s="193"/>
      <c r="E355" s="193"/>
      <c r="F355" s="188" t="s">
        <v>867</v>
      </c>
      <c r="G355" s="189"/>
      <c r="H355" s="190">
        <v>16011.62</v>
      </c>
      <c r="I355" s="201">
        <v>0</v>
      </c>
      <c r="J355" s="201">
        <v>0</v>
      </c>
      <c r="K355" s="190">
        <v>16011.62</v>
      </c>
      <c r="L355" s="214">
        <f t="shared" ref="L355" si="21">I355-J355</f>
        <v>0</v>
      </c>
    </row>
    <row r="356" spans="1:12" x14ac:dyDescent="0.3">
      <c r="A356" s="194" t="s">
        <v>868</v>
      </c>
      <c r="B356" s="192" t="s">
        <v>351</v>
      </c>
      <c r="C356" s="193"/>
      <c r="D356" s="193"/>
      <c r="E356" s="193"/>
      <c r="F356" s="193"/>
      <c r="G356" s="195" t="s">
        <v>869</v>
      </c>
      <c r="H356" s="196">
        <v>16011.62</v>
      </c>
      <c r="I356" s="200">
        <v>0</v>
      </c>
      <c r="J356" s="200">
        <v>0</v>
      </c>
      <c r="K356" s="196">
        <v>16011.62</v>
      </c>
    </row>
    <row r="357" spans="1:12" x14ac:dyDescent="0.3">
      <c r="A357" s="197" t="s">
        <v>351</v>
      </c>
      <c r="B357" s="192" t="s">
        <v>351</v>
      </c>
      <c r="C357" s="193"/>
      <c r="D357" s="193"/>
      <c r="E357" s="193"/>
      <c r="F357" s="193"/>
      <c r="G357" s="198" t="s">
        <v>351</v>
      </c>
      <c r="H357" s="199"/>
      <c r="I357" s="199"/>
      <c r="J357" s="199"/>
      <c r="K357" s="199"/>
    </row>
    <row r="358" spans="1:12" x14ac:dyDescent="0.3">
      <c r="A358" s="187" t="s">
        <v>870</v>
      </c>
      <c r="B358" s="192" t="s">
        <v>351</v>
      </c>
      <c r="C358" s="193"/>
      <c r="D358" s="193"/>
      <c r="E358" s="193"/>
      <c r="F358" s="188" t="s">
        <v>805</v>
      </c>
      <c r="G358" s="189"/>
      <c r="H358" s="190">
        <v>20437.2</v>
      </c>
      <c r="I358" s="190">
        <v>1786.31</v>
      </c>
      <c r="J358" s="201">
        <v>0.05</v>
      </c>
      <c r="K358" s="190">
        <v>22223.46</v>
      </c>
      <c r="L358" s="214">
        <f t="shared" ref="L358" si="22">I358-J358</f>
        <v>1786.26</v>
      </c>
    </row>
    <row r="359" spans="1:12" x14ac:dyDescent="0.3">
      <c r="A359" s="194" t="s">
        <v>871</v>
      </c>
      <c r="B359" s="192" t="s">
        <v>351</v>
      </c>
      <c r="C359" s="193"/>
      <c r="D359" s="193"/>
      <c r="E359" s="193"/>
      <c r="F359" s="193"/>
      <c r="G359" s="195" t="s">
        <v>809</v>
      </c>
      <c r="H359" s="200">
        <v>170</v>
      </c>
      <c r="I359" s="200">
        <v>0</v>
      </c>
      <c r="J359" s="200">
        <v>0</v>
      </c>
      <c r="K359" s="200">
        <v>170</v>
      </c>
    </row>
    <row r="360" spans="1:12" x14ac:dyDescent="0.3">
      <c r="A360" s="194" t="s">
        <v>872</v>
      </c>
      <c r="B360" s="192" t="s">
        <v>351</v>
      </c>
      <c r="C360" s="193"/>
      <c r="D360" s="193"/>
      <c r="E360" s="193"/>
      <c r="F360" s="193"/>
      <c r="G360" s="195" t="s">
        <v>873</v>
      </c>
      <c r="H360" s="196">
        <v>20267.2</v>
      </c>
      <c r="I360" s="196">
        <v>1786.31</v>
      </c>
      <c r="J360" s="200">
        <v>0.05</v>
      </c>
      <c r="K360" s="196">
        <v>22053.46</v>
      </c>
    </row>
    <row r="361" spans="1:12" x14ac:dyDescent="0.3">
      <c r="A361" s="187" t="s">
        <v>351</v>
      </c>
      <c r="B361" s="192" t="s">
        <v>351</v>
      </c>
      <c r="C361" s="193"/>
      <c r="D361" s="193"/>
      <c r="E361" s="188" t="s">
        <v>351</v>
      </c>
      <c r="F361" s="189"/>
      <c r="G361" s="189"/>
      <c r="H361" s="189"/>
      <c r="I361" s="189"/>
      <c r="J361" s="189"/>
      <c r="K361" s="189"/>
    </row>
    <row r="362" spans="1:12" x14ac:dyDescent="0.3">
      <c r="A362" s="187" t="s">
        <v>874</v>
      </c>
      <c r="B362" s="191" t="s">
        <v>351</v>
      </c>
      <c r="C362" s="188" t="s">
        <v>875</v>
      </c>
      <c r="D362" s="189"/>
      <c r="E362" s="189"/>
      <c r="F362" s="189"/>
      <c r="G362" s="189"/>
      <c r="H362" s="190">
        <v>1754571.39</v>
      </c>
      <c r="I362" s="190">
        <v>205938.69</v>
      </c>
      <c r="J362" s="201">
        <v>0.02</v>
      </c>
      <c r="K362" s="190">
        <v>1960510.06</v>
      </c>
    </row>
    <row r="363" spans="1:12" x14ac:dyDescent="0.3">
      <c r="A363" s="187" t="s">
        <v>876</v>
      </c>
      <c r="B363" s="192" t="s">
        <v>351</v>
      </c>
      <c r="C363" s="193"/>
      <c r="D363" s="188" t="s">
        <v>875</v>
      </c>
      <c r="E363" s="189"/>
      <c r="F363" s="189"/>
      <c r="G363" s="189"/>
      <c r="H363" s="190">
        <v>1754571.39</v>
      </c>
      <c r="I363" s="190">
        <v>205938.69</v>
      </c>
      <c r="J363" s="201">
        <v>0.02</v>
      </c>
      <c r="K363" s="190">
        <v>1960510.06</v>
      </c>
    </row>
    <row r="364" spans="1:12" x14ac:dyDescent="0.3">
      <c r="A364" s="187" t="s">
        <v>877</v>
      </c>
      <c r="B364" s="192" t="s">
        <v>351</v>
      </c>
      <c r="C364" s="193"/>
      <c r="D364" s="193"/>
      <c r="E364" s="188" t="s">
        <v>875</v>
      </c>
      <c r="F364" s="189"/>
      <c r="G364" s="189"/>
      <c r="H364" s="190">
        <v>1754571.39</v>
      </c>
      <c r="I364" s="190">
        <v>205938.69</v>
      </c>
      <c r="J364" s="201">
        <v>0.02</v>
      </c>
      <c r="K364" s="190">
        <v>1960510.06</v>
      </c>
      <c r="L364" s="218">
        <f t="shared" ref="L364:L365" si="23">I364-J364</f>
        <v>205938.67</v>
      </c>
    </row>
    <row r="365" spans="1:12" x14ac:dyDescent="0.3">
      <c r="A365" s="187" t="s">
        <v>878</v>
      </c>
      <c r="B365" s="192" t="s">
        <v>351</v>
      </c>
      <c r="C365" s="193"/>
      <c r="D365" s="193"/>
      <c r="E365" s="193"/>
      <c r="F365" s="188" t="s">
        <v>863</v>
      </c>
      <c r="G365" s="189"/>
      <c r="H365" s="190">
        <v>945130.02</v>
      </c>
      <c r="I365" s="190">
        <v>140623.35999999999</v>
      </c>
      <c r="J365" s="201">
        <v>0.02</v>
      </c>
      <c r="K365" s="190">
        <v>1085753.3600000001</v>
      </c>
      <c r="L365" s="214">
        <f t="shared" si="23"/>
        <v>140623.34</v>
      </c>
    </row>
    <row r="366" spans="1:12" x14ac:dyDescent="0.3">
      <c r="A366" s="194" t="s">
        <v>879</v>
      </c>
      <c r="B366" s="192" t="s">
        <v>351</v>
      </c>
      <c r="C366" s="193"/>
      <c r="D366" s="193"/>
      <c r="E366" s="193"/>
      <c r="F366" s="193"/>
      <c r="G366" s="195" t="s">
        <v>880</v>
      </c>
      <c r="H366" s="196">
        <v>945130.02</v>
      </c>
      <c r="I366" s="196">
        <v>140623.35999999999</v>
      </c>
      <c r="J366" s="200">
        <v>0.02</v>
      </c>
      <c r="K366" s="196">
        <v>1085753.3600000001</v>
      </c>
    </row>
    <row r="367" spans="1:12" x14ac:dyDescent="0.3">
      <c r="A367" s="197" t="s">
        <v>351</v>
      </c>
      <c r="B367" s="192" t="s">
        <v>351</v>
      </c>
      <c r="C367" s="193"/>
      <c r="D367" s="193"/>
      <c r="E367" s="193"/>
      <c r="F367" s="193"/>
      <c r="G367" s="198" t="s">
        <v>351</v>
      </c>
      <c r="H367" s="199"/>
      <c r="I367" s="199"/>
      <c r="J367" s="199"/>
      <c r="K367" s="199"/>
    </row>
    <row r="368" spans="1:12" x14ac:dyDescent="0.3">
      <c r="A368" s="187" t="s">
        <v>881</v>
      </c>
      <c r="B368" s="192" t="s">
        <v>351</v>
      </c>
      <c r="C368" s="193"/>
      <c r="D368" s="193"/>
      <c r="E368" s="193"/>
      <c r="F368" s="188" t="s">
        <v>882</v>
      </c>
      <c r="G368" s="189"/>
      <c r="H368" s="190">
        <v>790796.53</v>
      </c>
      <c r="I368" s="190">
        <v>62525.33</v>
      </c>
      <c r="J368" s="201">
        <v>0</v>
      </c>
      <c r="K368" s="190">
        <v>853321.86</v>
      </c>
      <c r="L368" s="214">
        <f t="shared" ref="L368:L370" si="24">I368-J368</f>
        <v>62525.33</v>
      </c>
    </row>
    <row r="369" spans="1:14" x14ac:dyDescent="0.3">
      <c r="A369" s="194" t="s">
        <v>883</v>
      </c>
      <c r="B369" s="192" t="s">
        <v>351</v>
      </c>
      <c r="C369" s="193"/>
      <c r="D369" s="193"/>
      <c r="E369" s="193"/>
      <c r="F369" s="193"/>
      <c r="G369" s="195" t="s">
        <v>884</v>
      </c>
      <c r="H369" s="196">
        <v>695715</v>
      </c>
      <c r="I369" s="196">
        <v>55940</v>
      </c>
      <c r="J369" s="200">
        <v>0</v>
      </c>
      <c r="K369" s="196">
        <v>751655</v>
      </c>
      <c r="L369" s="214">
        <f t="shared" si="24"/>
        <v>55940</v>
      </c>
    </row>
    <row r="370" spans="1:14" x14ac:dyDescent="0.3">
      <c r="A370" s="194" t="s">
        <v>885</v>
      </c>
      <c r="B370" s="192" t="s">
        <v>351</v>
      </c>
      <c r="C370" s="193"/>
      <c r="D370" s="193"/>
      <c r="E370" s="193"/>
      <c r="F370" s="193"/>
      <c r="G370" s="195" t="s">
        <v>886</v>
      </c>
      <c r="H370" s="196">
        <v>95081.53</v>
      </c>
      <c r="I370" s="196">
        <v>6585.33</v>
      </c>
      <c r="J370" s="200">
        <v>0</v>
      </c>
      <c r="K370" s="196">
        <v>101666.86</v>
      </c>
      <c r="L370" s="214">
        <f t="shared" si="24"/>
        <v>6585.33</v>
      </c>
    </row>
    <row r="371" spans="1:14" x14ac:dyDescent="0.3">
      <c r="A371" s="197" t="s">
        <v>351</v>
      </c>
      <c r="B371" s="192" t="s">
        <v>351</v>
      </c>
      <c r="C371" s="193"/>
      <c r="D371" s="193"/>
      <c r="E371" s="193"/>
      <c r="F371" s="193"/>
      <c r="G371" s="198" t="s">
        <v>351</v>
      </c>
      <c r="H371" s="199"/>
      <c r="I371" s="199"/>
      <c r="J371" s="199"/>
      <c r="K371" s="199"/>
    </row>
    <row r="372" spans="1:14" x14ac:dyDescent="0.3">
      <c r="A372" s="187" t="s">
        <v>887</v>
      </c>
      <c r="B372" s="192" t="s">
        <v>351</v>
      </c>
      <c r="C372" s="193"/>
      <c r="D372" s="193"/>
      <c r="E372" s="193"/>
      <c r="F372" s="188" t="s">
        <v>805</v>
      </c>
      <c r="G372" s="189"/>
      <c r="H372" s="190">
        <v>18644.84</v>
      </c>
      <c r="I372" s="190">
        <v>2790</v>
      </c>
      <c r="J372" s="201">
        <v>0</v>
      </c>
      <c r="K372" s="190">
        <v>21434.84</v>
      </c>
      <c r="L372" s="214">
        <f t="shared" ref="L372:L374" si="25">I372-J372</f>
        <v>2790</v>
      </c>
    </row>
    <row r="373" spans="1:14" x14ac:dyDescent="0.3">
      <c r="A373" s="194" t="s">
        <v>888</v>
      </c>
      <c r="B373" s="192" t="s">
        <v>351</v>
      </c>
      <c r="C373" s="193"/>
      <c r="D373" s="193"/>
      <c r="E373" s="193"/>
      <c r="F373" s="193"/>
      <c r="G373" s="195" t="s">
        <v>807</v>
      </c>
      <c r="H373" s="196">
        <v>16435</v>
      </c>
      <c r="I373" s="200">
        <v>0</v>
      </c>
      <c r="J373" s="200">
        <v>0</v>
      </c>
      <c r="K373" s="196">
        <v>16435</v>
      </c>
      <c r="L373" s="214">
        <f t="shared" si="25"/>
        <v>0</v>
      </c>
    </row>
    <row r="374" spans="1:14" x14ac:dyDescent="0.3">
      <c r="A374" s="194" t="s">
        <v>889</v>
      </c>
      <c r="B374" s="192" t="s">
        <v>351</v>
      </c>
      <c r="C374" s="193"/>
      <c r="D374" s="193"/>
      <c r="E374" s="193"/>
      <c r="F374" s="193"/>
      <c r="G374" s="195" t="s">
        <v>809</v>
      </c>
      <c r="H374" s="196">
        <v>2209.84</v>
      </c>
      <c r="I374" s="196">
        <v>2790</v>
      </c>
      <c r="J374" s="200">
        <v>0</v>
      </c>
      <c r="K374" s="196">
        <v>4999.84</v>
      </c>
      <c r="L374" s="214">
        <f t="shared" si="25"/>
        <v>2790</v>
      </c>
    </row>
    <row r="375" spans="1:14" x14ac:dyDescent="0.3">
      <c r="A375" s="197" t="s">
        <v>351</v>
      </c>
      <c r="B375" s="192" t="s">
        <v>351</v>
      </c>
      <c r="C375" s="193"/>
      <c r="D375" s="193"/>
      <c r="E375" s="193"/>
      <c r="F375" s="193"/>
      <c r="G375" s="198" t="s">
        <v>351</v>
      </c>
      <c r="H375" s="199"/>
      <c r="I375" s="199"/>
      <c r="J375" s="199"/>
      <c r="K375" s="199"/>
    </row>
    <row r="376" spans="1:14" x14ac:dyDescent="0.3">
      <c r="A376" s="187" t="s">
        <v>890</v>
      </c>
      <c r="B376" s="191" t="s">
        <v>351</v>
      </c>
      <c r="C376" s="188" t="s">
        <v>891</v>
      </c>
      <c r="D376" s="189"/>
      <c r="E376" s="189"/>
      <c r="F376" s="189"/>
      <c r="G376" s="189"/>
      <c r="H376" s="190">
        <v>2100077.94</v>
      </c>
      <c r="I376" s="190">
        <v>374072.49</v>
      </c>
      <c r="J376" s="201">
        <v>125.58</v>
      </c>
      <c r="K376" s="190">
        <v>2474024.85</v>
      </c>
    </row>
    <row r="377" spans="1:14" x14ac:dyDescent="0.3">
      <c r="A377" s="187" t="s">
        <v>892</v>
      </c>
      <c r="B377" s="192" t="s">
        <v>351</v>
      </c>
      <c r="C377" s="193"/>
      <c r="D377" s="188" t="s">
        <v>891</v>
      </c>
      <c r="E377" s="189"/>
      <c r="F377" s="189"/>
      <c r="G377" s="189"/>
      <c r="H377" s="190">
        <v>2100077.94</v>
      </c>
      <c r="I377" s="190">
        <v>374072.49</v>
      </c>
      <c r="J377" s="201">
        <v>125.58</v>
      </c>
      <c r="K377" s="190">
        <v>2474024.85</v>
      </c>
    </row>
    <row r="378" spans="1:14" x14ac:dyDescent="0.3">
      <c r="A378" s="187" t="s">
        <v>893</v>
      </c>
      <c r="B378" s="192" t="s">
        <v>351</v>
      </c>
      <c r="C378" s="193"/>
      <c r="D378" s="193"/>
      <c r="E378" s="188" t="s">
        <v>891</v>
      </c>
      <c r="F378" s="189"/>
      <c r="G378" s="189"/>
      <c r="H378" s="190">
        <v>2100077.94</v>
      </c>
      <c r="I378" s="190">
        <v>374072.49</v>
      </c>
      <c r="J378" s="201">
        <v>125.58</v>
      </c>
      <c r="K378" s="190">
        <v>2474024.85</v>
      </c>
      <c r="L378" s="218">
        <f t="shared" ref="L378:L379" si="26">I378-J378</f>
        <v>373946.91</v>
      </c>
      <c r="M378" s="219">
        <v>33375.120000000003</v>
      </c>
      <c r="N378" s="214">
        <f>L378+M378</f>
        <v>407322.02999999997</v>
      </c>
    </row>
    <row r="379" spans="1:14" x14ac:dyDescent="0.3">
      <c r="A379" s="187" t="s">
        <v>894</v>
      </c>
      <c r="B379" s="192" t="s">
        <v>351</v>
      </c>
      <c r="C379" s="193"/>
      <c r="D379" s="193"/>
      <c r="E379" s="193"/>
      <c r="F379" s="188" t="s">
        <v>895</v>
      </c>
      <c r="G379" s="189"/>
      <c r="H379" s="190">
        <v>282400.26</v>
      </c>
      <c r="I379" s="190">
        <v>81899.13</v>
      </c>
      <c r="J379" s="201">
        <v>0</v>
      </c>
      <c r="K379" s="190">
        <v>364299.39</v>
      </c>
      <c r="L379" s="214">
        <f t="shared" si="26"/>
        <v>81899.13</v>
      </c>
    </row>
    <row r="380" spans="1:14" x14ac:dyDescent="0.3">
      <c r="A380" s="194" t="s">
        <v>896</v>
      </c>
      <c r="B380" s="192" t="s">
        <v>351</v>
      </c>
      <c r="C380" s="193"/>
      <c r="D380" s="193"/>
      <c r="E380" s="193"/>
      <c r="F380" s="193"/>
      <c r="G380" s="195" t="s">
        <v>895</v>
      </c>
      <c r="H380" s="196">
        <v>282400.26</v>
      </c>
      <c r="I380" s="196">
        <v>81899.13</v>
      </c>
      <c r="J380" s="200">
        <v>0</v>
      </c>
      <c r="K380" s="196">
        <v>364299.39</v>
      </c>
    </row>
    <row r="381" spans="1:14" x14ac:dyDescent="0.3">
      <c r="A381" s="197" t="s">
        <v>351</v>
      </c>
      <c r="B381" s="192" t="s">
        <v>351</v>
      </c>
      <c r="C381" s="193"/>
      <c r="D381" s="193"/>
      <c r="E381" s="193"/>
      <c r="F381" s="193"/>
      <c r="G381" s="198" t="s">
        <v>351</v>
      </c>
      <c r="H381" s="199"/>
      <c r="I381" s="199"/>
      <c r="J381" s="199"/>
      <c r="K381" s="199"/>
    </row>
    <row r="382" spans="1:14" x14ac:dyDescent="0.3">
      <c r="A382" s="187" t="s">
        <v>897</v>
      </c>
      <c r="B382" s="192" t="s">
        <v>351</v>
      </c>
      <c r="C382" s="193"/>
      <c r="D382" s="193"/>
      <c r="E382" s="193"/>
      <c r="F382" s="188" t="s">
        <v>898</v>
      </c>
      <c r="G382" s="189"/>
      <c r="H382" s="190">
        <v>62062.04</v>
      </c>
      <c r="I382" s="190">
        <v>15328</v>
      </c>
      <c r="J382" s="201">
        <v>0</v>
      </c>
      <c r="K382" s="190">
        <v>77390.039999999994</v>
      </c>
      <c r="L382" s="214">
        <f t="shared" ref="L382" si="27">I382-J382</f>
        <v>15328</v>
      </c>
    </row>
    <row r="383" spans="1:14" x14ac:dyDescent="0.3">
      <c r="A383" s="194" t="s">
        <v>899</v>
      </c>
      <c r="B383" s="192" t="s">
        <v>351</v>
      </c>
      <c r="C383" s="193"/>
      <c r="D383" s="193"/>
      <c r="E383" s="193"/>
      <c r="F383" s="193"/>
      <c r="G383" s="195" t="s">
        <v>900</v>
      </c>
      <c r="H383" s="196">
        <v>15840</v>
      </c>
      <c r="I383" s="196">
        <v>5920</v>
      </c>
      <c r="J383" s="200">
        <v>0</v>
      </c>
      <c r="K383" s="196">
        <v>21760</v>
      </c>
    </row>
    <row r="384" spans="1:14" x14ac:dyDescent="0.3">
      <c r="A384" s="194" t="s">
        <v>901</v>
      </c>
      <c r="B384" s="192" t="s">
        <v>351</v>
      </c>
      <c r="C384" s="193"/>
      <c r="D384" s="193"/>
      <c r="E384" s="193"/>
      <c r="F384" s="193"/>
      <c r="G384" s="195" t="s">
        <v>902</v>
      </c>
      <c r="H384" s="196">
        <v>46222.04</v>
      </c>
      <c r="I384" s="196">
        <v>9408</v>
      </c>
      <c r="J384" s="200">
        <v>0</v>
      </c>
      <c r="K384" s="196">
        <v>55630.04</v>
      </c>
    </row>
    <row r="385" spans="1:12" x14ac:dyDescent="0.3">
      <c r="A385" s="197" t="s">
        <v>351</v>
      </c>
      <c r="B385" s="192" t="s">
        <v>351</v>
      </c>
      <c r="C385" s="193"/>
      <c r="D385" s="193"/>
      <c r="E385" s="193"/>
      <c r="F385" s="193"/>
      <c r="G385" s="198" t="s">
        <v>351</v>
      </c>
      <c r="H385" s="199"/>
      <c r="I385" s="199"/>
      <c r="J385" s="199"/>
      <c r="K385" s="199"/>
    </row>
    <row r="386" spans="1:12" x14ac:dyDescent="0.3">
      <c r="A386" s="187" t="s">
        <v>903</v>
      </c>
      <c r="B386" s="192" t="s">
        <v>351</v>
      </c>
      <c r="C386" s="193"/>
      <c r="D386" s="193"/>
      <c r="E386" s="193"/>
      <c r="F386" s="188" t="s">
        <v>904</v>
      </c>
      <c r="G386" s="189"/>
      <c r="H386" s="190">
        <v>1056</v>
      </c>
      <c r="I386" s="201">
        <v>0</v>
      </c>
      <c r="J386" s="201">
        <v>0</v>
      </c>
      <c r="K386" s="190">
        <v>1056</v>
      </c>
      <c r="L386" s="214">
        <f t="shared" ref="L386" si="28">I386-J386</f>
        <v>0</v>
      </c>
    </row>
    <row r="387" spans="1:12" x14ac:dyDescent="0.3">
      <c r="A387" s="194" t="s">
        <v>905</v>
      </c>
      <c r="B387" s="192" t="s">
        <v>351</v>
      </c>
      <c r="C387" s="193"/>
      <c r="D387" s="193"/>
      <c r="E387" s="193"/>
      <c r="F387" s="193"/>
      <c r="G387" s="195" t="s">
        <v>906</v>
      </c>
      <c r="H387" s="196">
        <v>1056</v>
      </c>
      <c r="I387" s="200">
        <v>0</v>
      </c>
      <c r="J387" s="200">
        <v>0</v>
      </c>
      <c r="K387" s="196">
        <v>1056</v>
      </c>
    </row>
    <row r="388" spans="1:12" x14ac:dyDescent="0.3">
      <c r="A388" s="197" t="s">
        <v>351</v>
      </c>
      <c r="B388" s="192" t="s">
        <v>351</v>
      </c>
      <c r="C388" s="193"/>
      <c r="D388" s="193"/>
      <c r="E388" s="193"/>
      <c r="F388" s="193"/>
      <c r="G388" s="198" t="s">
        <v>351</v>
      </c>
      <c r="H388" s="199"/>
      <c r="I388" s="199"/>
      <c r="J388" s="199"/>
      <c r="K388" s="199"/>
    </row>
    <row r="389" spans="1:12" x14ac:dyDescent="0.3">
      <c r="A389" s="187" t="s">
        <v>907</v>
      </c>
      <c r="B389" s="192" t="s">
        <v>351</v>
      </c>
      <c r="C389" s="193"/>
      <c r="D389" s="193"/>
      <c r="E389" s="193"/>
      <c r="F389" s="188" t="s">
        <v>908</v>
      </c>
      <c r="G389" s="189"/>
      <c r="H389" s="190">
        <v>1702426.04</v>
      </c>
      <c r="I389" s="190">
        <v>276845.36</v>
      </c>
      <c r="J389" s="201">
        <v>125.58</v>
      </c>
      <c r="K389" s="190">
        <v>1979145.82</v>
      </c>
      <c r="L389" s="214">
        <f t="shared" ref="L389:L397" si="29">I389-J389</f>
        <v>276719.77999999997</v>
      </c>
    </row>
    <row r="390" spans="1:12" x14ac:dyDescent="0.3">
      <c r="A390" s="194" t="s">
        <v>909</v>
      </c>
      <c r="B390" s="192" t="s">
        <v>351</v>
      </c>
      <c r="C390" s="193"/>
      <c r="D390" s="193"/>
      <c r="E390" s="193"/>
      <c r="F390" s="193"/>
      <c r="G390" s="195" t="s">
        <v>869</v>
      </c>
      <c r="H390" s="196">
        <v>41282.400000000001</v>
      </c>
      <c r="I390" s="200">
        <v>630</v>
      </c>
      <c r="J390" s="200">
        <v>0</v>
      </c>
      <c r="K390" s="196">
        <v>41912.400000000001</v>
      </c>
      <c r="L390" s="214">
        <f t="shared" si="29"/>
        <v>630</v>
      </c>
    </row>
    <row r="391" spans="1:12" x14ac:dyDescent="0.3">
      <c r="A391" s="194" t="s">
        <v>910</v>
      </c>
      <c r="B391" s="192" t="s">
        <v>351</v>
      </c>
      <c r="C391" s="193"/>
      <c r="D391" s="193"/>
      <c r="E391" s="193"/>
      <c r="F391" s="193"/>
      <c r="G391" s="195" t="s">
        <v>911</v>
      </c>
      <c r="H391" s="196">
        <v>841480.8</v>
      </c>
      <c r="I391" s="196">
        <v>144900</v>
      </c>
      <c r="J391" s="200">
        <v>125.58</v>
      </c>
      <c r="K391" s="196">
        <v>986255.22</v>
      </c>
      <c r="L391" s="214">
        <f t="shared" si="29"/>
        <v>144774.42000000001</v>
      </c>
    </row>
    <row r="392" spans="1:12" x14ac:dyDescent="0.3">
      <c r="A392" s="194" t="s">
        <v>912</v>
      </c>
      <c r="B392" s="192" t="s">
        <v>351</v>
      </c>
      <c r="C392" s="193"/>
      <c r="D392" s="193"/>
      <c r="E392" s="193"/>
      <c r="F392" s="193"/>
      <c r="G392" s="195" t="s">
        <v>913</v>
      </c>
      <c r="H392" s="196">
        <v>193440.2</v>
      </c>
      <c r="I392" s="196">
        <v>67678.460000000006</v>
      </c>
      <c r="J392" s="200">
        <v>0</v>
      </c>
      <c r="K392" s="196">
        <v>261118.66</v>
      </c>
      <c r="L392" s="214">
        <f t="shared" si="29"/>
        <v>67678.460000000006</v>
      </c>
    </row>
    <row r="393" spans="1:12" x14ac:dyDescent="0.3">
      <c r="A393" s="194" t="s">
        <v>914</v>
      </c>
      <c r="B393" s="192" t="s">
        <v>351</v>
      </c>
      <c r="C393" s="193"/>
      <c r="D393" s="193"/>
      <c r="E393" s="193"/>
      <c r="F393" s="193"/>
      <c r="G393" s="195" t="s">
        <v>915</v>
      </c>
      <c r="H393" s="196">
        <v>137564.98000000001</v>
      </c>
      <c r="I393" s="196">
        <v>10710</v>
      </c>
      <c r="J393" s="200">
        <v>0</v>
      </c>
      <c r="K393" s="196">
        <v>148274.98000000001</v>
      </c>
      <c r="L393" s="214">
        <f t="shared" si="29"/>
        <v>10710</v>
      </c>
    </row>
    <row r="394" spans="1:12" x14ac:dyDescent="0.3">
      <c r="A394" s="194" t="s">
        <v>916</v>
      </c>
      <c r="B394" s="192" t="s">
        <v>351</v>
      </c>
      <c r="C394" s="193"/>
      <c r="D394" s="193"/>
      <c r="E394" s="193"/>
      <c r="F394" s="193"/>
      <c r="G394" s="195" t="s">
        <v>917</v>
      </c>
      <c r="H394" s="196">
        <v>380612.53</v>
      </c>
      <c r="I394" s="196">
        <v>43481.27</v>
      </c>
      <c r="J394" s="200">
        <v>0</v>
      </c>
      <c r="K394" s="196">
        <v>424093.8</v>
      </c>
      <c r="L394" s="214">
        <f t="shared" si="29"/>
        <v>43481.27</v>
      </c>
    </row>
    <row r="395" spans="1:12" x14ac:dyDescent="0.3">
      <c r="A395" s="194" t="s">
        <v>918</v>
      </c>
      <c r="B395" s="192" t="s">
        <v>351</v>
      </c>
      <c r="C395" s="193"/>
      <c r="D395" s="193"/>
      <c r="E395" s="193"/>
      <c r="F395" s="193"/>
      <c r="G395" s="195" t="s">
        <v>919</v>
      </c>
      <c r="H395" s="196">
        <v>43898.6</v>
      </c>
      <c r="I395" s="196">
        <v>8873.23</v>
      </c>
      <c r="J395" s="200">
        <v>0</v>
      </c>
      <c r="K395" s="196">
        <v>52771.83</v>
      </c>
      <c r="L395" s="214">
        <f t="shared" si="29"/>
        <v>8873.23</v>
      </c>
    </row>
    <row r="396" spans="1:12" x14ac:dyDescent="0.3">
      <c r="A396" s="194" t="s">
        <v>920</v>
      </c>
      <c r="B396" s="192" t="s">
        <v>351</v>
      </c>
      <c r="C396" s="193"/>
      <c r="D396" s="193"/>
      <c r="E396" s="193"/>
      <c r="F396" s="193"/>
      <c r="G396" s="195" t="s">
        <v>921</v>
      </c>
      <c r="H396" s="196">
        <v>37997.660000000003</v>
      </c>
      <c r="I396" s="200">
        <v>0</v>
      </c>
      <c r="J396" s="200">
        <v>0</v>
      </c>
      <c r="K396" s="196">
        <v>37997.660000000003</v>
      </c>
      <c r="L396" s="214">
        <f t="shared" si="29"/>
        <v>0</v>
      </c>
    </row>
    <row r="397" spans="1:12" x14ac:dyDescent="0.3">
      <c r="A397" s="194" t="s">
        <v>922</v>
      </c>
      <c r="B397" s="192" t="s">
        <v>351</v>
      </c>
      <c r="C397" s="193"/>
      <c r="D397" s="193"/>
      <c r="E397" s="193"/>
      <c r="F397" s="193"/>
      <c r="G397" s="195" t="s">
        <v>923</v>
      </c>
      <c r="H397" s="196">
        <v>26148.87</v>
      </c>
      <c r="I397" s="200">
        <v>572.4</v>
      </c>
      <c r="J397" s="200">
        <v>0</v>
      </c>
      <c r="K397" s="196">
        <v>26721.27</v>
      </c>
      <c r="L397" s="214">
        <f t="shared" si="29"/>
        <v>572.4</v>
      </c>
    </row>
    <row r="398" spans="1:12" x14ac:dyDescent="0.3">
      <c r="A398" s="197" t="s">
        <v>351</v>
      </c>
      <c r="B398" s="192" t="s">
        <v>351</v>
      </c>
      <c r="C398" s="193"/>
      <c r="D398" s="193"/>
      <c r="E398" s="193"/>
      <c r="F398" s="193"/>
      <c r="G398" s="198" t="s">
        <v>351</v>
      </c>
      <c r="H398" s="199"/>
      <c r="I398" s="199"/>
      <c r="J398" s="199"/>
      <c r="K398" s="199"/>
    </row>
    <row r="399" spans="1:12" x14ac:dyDescent="0.3">
      <c r="A399" s="187" t="s">
        <v>924</v>
      </c>
      <c r="B399" s="192" t="s">
        <v>351</v>
      </c>
      <c r="C399" s="193"/>
      <c r="D399" s="193"/>
      <c r="E399" s="193"/>
      <c r="F399" s="188" t="s">
        <v>805</v>
      </c>
      <c r="G399" s="189"/>
      <c r="H399" s="190">
        <v>52133.599999999999</v>
      </c>
      <c r="I399" s="201">
        <v>0</v>
      </c>
      <c r="J399" s="201">
        <v>0</v>
      </c>
      <c r="K399" s="190">
        <v>52133.599999999999</v>
      </c>
      <c r="L399" s="214">
        <f t="shared" ref="L399" si="30">I399-J399</f>
        <v>0</v>
      </c>
    </row>
    <row r="400" spans="1:12" x14ac:dyDescent="0.3">
      <c r="A400" s="194" t="s">
        <v>925</v>
      </c>
      <c r="B400" s="192" t="s">
        <v>351</v>
      </c>
      <c r="C400" s="193"/>
      <c r="D400" s="193"/>
      <c r="E400" s="193"/>
      <c r="F400" s="193"/>
      <c r="G400" s="195" t="s">
        <v>807</v>
      </c>
      <c r="H400" s="196">
        <v>21555.599999999999</v>
      </c>
      <c r="I400" s="200">
        <v>0</v>
      </c>
      <c r="J400" s="200">
        <v>0</v>
      </c>
      <c r="K400" s="196">
        <v>21555.599999999999</v>
      </c>
    </row>
    <row r="401" spans="1:12" x14ac:dyDescent="0.3">
      <c r="A401" s="194" t="s">
        <v>926</v>
      </c>
      <c r="B401" s="192" t="s">
        <v>351</v>
      </c>
      <c r="C401" s="193"/>
      <c r="D401" s="193"/>
      <c r="E401" s="193"/>
      <c r="F401" s="193"/>
      <c r="G401" s="195" t="s">
        <v>809</v>
      </c>
      <c r="H401" s="196">
        <v>30578</v>
      </c>
      <c r="I401" s="200">
        <v>0</v>
      </c>
      <c r="J401" s="200">
        <v>0</v>
      </c>
      <c r="K401" s="196">
        <v>30578</v>
      </c>
    </row>
    <row r="402" spans="1:12" x14ac:dyDescent="0.3">
      <c r="A402" s="197" t="s">
        <v>351</v>
      </c>
      <c r="B402" s="192" t="s">
        <v>351</v>
      </c>
      <c r="C402" s="193"/>
      <c r="D402" s="193"/>
      <c r="E402" s="193"/>
      <c r="F402" s="193"/>
      <c r="G402" s="198" t="s">
        <v>351</v>
      </c>
      <c r="H402" s="199"/>
      <c r="I402" s="199"/>
      <c r="J402" s="199"/>
      <c r="K402" s="199"/>
    </row>
    <row r="403" spans="1:12" x14ac:dyDescent="0.3">
      <c r="A403" s="187" t="s">
        <v>927</v>
      </c>
      <c r="B403" s="191" t="s">
        <v>351</v>
      </c>
      <c r="C403" s="188" t="s">
        <v>928</v>
      </c>
      <c r="D403" s="189"/>
      <c r="E403" s="189"/>
      <c r="F403" s="189"/>
      <c r="G403" s="189"/>
      <c r="H403" s="190">
        <v>409022.22</v>
      </c>
      <c r="I403" s="190">
        <v>51045.33</v>
      </c>
      <c r="J403" s="201">
        <v>0</v>
      </c>
      <c r="K403" s="190">
        <v>460067.55</v>
      </c>
    </row>
    <row r="404" spans="1:12" x14ac:dyDescent="0.3">
      <c r="A404" s="187" t="s">
        <v>929</v>
      </c>
      <c r="B404" s="192" t="s">
        <v>351</v>
      </c>
      <c r="C404" s="193"/>
      <c r="D404" s="188" t="s">
        <v>928</v>
      </c>
      <c r="E404" s="189"/>
      <c r="F404" s="189"/>
      <c r="G404" s="189"/>
      <c r="H404" s="190">
        <v>409022.22</v>
      </c>
      <c r="I404" s="190">
        <v>51045.33</v>
      </c>
      <c r="J404" s="201">
        <v>0</v>
      </c>
      <c r="K404" s="190">
        <v>460067.55</v>
      </c>
    </row>
    <row r="405" spans="1:12" x14ac:dyDescent="0.3">
      <c r="A405" s="187" t="s">
        <v>930</v>
      </c>
      <c r="B405" s="192" t="s">
        <v>351</v>
      </c>
      <c r="C405" s="193"/>
      <c r="D405" s="193"/>
      <c r="E405" s="188" t="s">
        <v>928</v>
      </c>
      <c r="F405" s="189"/>
      <c r="G405" s="189"/>
      <c r="H405" s="190">
        <v>409022.22</v>
      </c>
      <c r="I405" s="190">
        <v>51045.33</v>
      </c>
      <c r="J405" s="201">
        <v>0</v>
      </c>
      <c r="K405" s="190">
        <v>460067.55</v>
      </c>
      <c r="L405" s="218">
        <f t="shared" ref="L405:L408" si="31">I405-J405</f>
        <v>51045.33</v>
      </c>
    </row>
    <row r="406" spans="1:12" x14ac:dyDescent="0.3">
      <c r="A406" s="187" t="s">
        <v>931</v>
      </c>
      <c r="B406" s="192" t="s">
        <v>351</v>
      </c>
      <c r="C406" s="193"/>
      <c r="D406" s="193"/>
      <c r="E406" s="193"/>
      <c r="F406" s="188" t="s">
        <v>932</v>
      </c>
      <c r="G406" s="189"/>
      <c r="H406" s="190">
        <v>32775.03</v>
      </c>
      <c r="I406" s="190">
        <v>3137.48</v>
      </c>
      <c r="J406" s="201">
        <v>0</v>
      </c>
      <c r="K406" s="190">
        <v>35912.51</v>
      </c>
      <c r="L406" s="214">
        <f t="shared" si="31"/>
        <v>3137.48</v>
      </c>
    </row>
    <row r="407" spans="1:12" x14ac:dyDescent="0.3">
      <c r="A407" s="194" t="s">
        <v>933</v>
      </c>
      <c r="B407" s="192" t="s">
        <v>351</v>
      </c>
      <c r="C407" s="193"/>
      <c r="D407" s="193"/>
      <c r="E407" s="193"/>
      <c r="F407" s="193"/>
      <c r="G407" s="195" t="s">
        <v>934</v>
      </c>
      <c r="H407" s="196">
        <v>17375.03</v>
      </c>
      <c r="I407" s="196">
        <v>1737.48</v>
      </c>
      <c r="J407" s="200">
        <v>0</v>
      </c>
      <c r="K407" s="196">
        <v>19112.509999999998</v>
      </c>
      <c r="L407" s="214">
        <f t="shared" si="31"/>
        <v>1737.48</v>
      </c>
    </row>
    <row r="408" spans="1:12" x14ac:dyDescent="0.3">
      <c r="A408" s="194" t="s">
        <v>935</v>
      </c>
      <c r="B408" s="192" t="s">
        <v>351</v>
      </c>
      <c r="C408" s="193"/>
      <c r="D408" s="193"/>
      <c r="E408" s="193"/>
      <c r="F408" s="193"/>
      <c r="G408" s="195" t="s">
        <v>936</v>
      </c>
      <c r="H408" s="196">
        <v>15400</v>
      </c>
      <c r="I408" s="196">
        <v>1400</v>
      </c>
      <c r="J408" s="200">
        <v>0</v>
      </c>
      <c r="K408" s="196">
        <v>16800</v>
      </c>
      <c r="L408" s="214">
        <f t="shared" si="31"/>
        <v>1400</v>
      </c>
    </row>
    <row r="409" spans="1:12" x14ac:dyDescent="0.3">
      <c r="A409" s="197" t="s">
        <v>351</v>
      </c>
      <c r="B409" s="192" t="s">
        <v>351</v>
      </c>
      <c r="C409" s="193"/>
      <c r="D409" s="193"/>
      <c r="E409" s="193"/>
      <c r="F409" s="193"/>
      <c r="G409" s="198" t="s">
        <v>351</v>
      </c>
      <c r="H409" s="199"/>
      <c r="I409" s="199"/>
      <c r="J409" s="199"/>
      <c r="K409" s="199"/>
    </row>
    <row r="410" spans="1:12" x14ac:dyDescent="0.3">
      <c r="A410" s="187" t="s">
        <v>937</v>
      </c>
      <c r="B410" s="192" t="s">
        <v>351</v>
      </c>
      <c r="C410" s="193"/>
      <c r="D410" s="193"/>
      <c r="E410" s="193"/>
      <c r="F410" s="188" t="s">
        <v>938</v>
      </c>
      <c r="G410" s="189"/>
      <c r="H410" s="190">
        <v>308700.57</v>
      </c>
      <c r="I410" s="190">
        <v>42907.85</v>
      </c>
      <c r="J410" s="201">
        <v>0</v>
      </c>
      <c r="K410" s="190">
        <v>351608.42</v>
      </c>
      <c r="L410" s="214">
        <f t="shared" ref="L410" si="32">I410-J410</f>
        <v>42907.85</v>
      </c>
    </row>
    <row r="411" spans="1:12" x14ac:dyDescent="0.3">
      <c r="A411" s="194" t="s">
        <v>939</v>
      </c>
      <c r="B411" s="192" t="s">
        <v>351</v>
      </c>
      <c r="C411" s="193"/>
      <c r="D411" s="193"/>
      <c r="E411" s="193"/>
      <c r="F411" s="193"/>
      <c r="G411" s="195" t="s">
        <v>940</v>
      </c>
      <c r="H411" s="196">
        <v>292348.51</v>
      </c>
      <c r="I411" s="196">
        <v>42907.85</v>
      </c>
      <c r="J411" s="200">
        <v>0</v>
      </c>
      <c r="K411" s="196">
        <v>335256.36</v>
      </c>
    </row>
    <row r="412" spans="1:12" x14ac:dyDescent="0.3">
      <c r="A412" s="194" t="s">
        <v>941</v>
      </c>
      <c r="B412" s="192" t="s">
        <v>351</v>
      </c>
      <c r="C412" s="193"/>
      <c r="D412" s="193"/>
      <c r="E412" s="193"/>
      <c r="F412" s="193"/>
      <c r="G412" s="195" t="s">
        <v>942</v>
      </c>
      <c r="H412" s="196">
        <v>15306.21</v>
      </c>
      <c r="I412" s="200">
        <v>0</v>
      </c>
      <c r="J412" s="200">
        <v>0</v>
      </c>
      <c r="K412" s="196">
        <v>15306.21</v>
      </c>
    </row>
    <row r="413" spans="1:12" x14ac:dyDescent="0.3">
      <c r="A413" s="194" t="s">
        <v>943</v>
      </c>
      <c r="B413" s="192" t="s">
        <v>351</v>
      </c>
      <c r="C413" s="193"/>
      <c r="D413" s="193"/>
      <c r="E413" s="193"/>
      <c r="F413" s="193"/>
      <c r="G413" s="195" t="s">
        <v>944</v>
      </c>
      <c r="H413" s="196">
        <v>1045.8499999999999</v>
      </c>
      <c r="I413" s="200">
        <v>0</v>
      </c>
      <c r="J413" s="200">
        <v>0</v>
      </c>
      <c r="K413" s="196">
        <v>1045.8499999999999</v>
      </c>
    </row>
    <row r="414" spans="1:12" x14ac:dyDescent="0.3">
      <c r="A414" s="197" t="s">
        <v>351</v>
      </c>
      <c r="B414" s="192" t="s">
        <v>351</v>
      </c>
      <c r="C414" s="193"/>
      <c r="D414" s="193"/>
      <c r="E414" s="193"/>
      <c r="F414" s="193"/>
      <c r="G414" s="198" t="s">
        <v>351</v>
      </c>
      <c r="H414" s="199"/>
      <c r="I414" s="199"/>
      <c r="J414" s="199"/>
      <c r="K414" s="199"/>
    </row>
    <row r="415" spans="1:12" x14ac:dyDescent="0.3">
      <c r="A415" s="187" t="s">
        <v>945</v>
      </c>
      <c r="B415" s="192" t="s">
        <v>351</v>
      </c>
      <c r="C415" s="193"/>
      <c r="D415" s="193"/>
      <c r="E415" s="193"/>
      <c r="F415" s="188" t="s">
        <v>946</v>
      </c>
      <c r="G415" s="189"/>
      <c r="H415" s="190">
        <v>67546.62</v>
      </c>
      <c r="I415" s="190">
        <v>5000</v>
      </c>
      <c r="J415" s="201">
        <v>0</v>
      </c>
      <c r="K415" s="190">
        <v>72546.62</v>
      </c>
      <c r="L415" s="214">
        <f t="shared" ref="L415" si="33">I415-J415</f>
        <v>5000</v>
      </c>
    </row>
    <row r="416" spans="1:12" x14ac:dyDescent="0.3">
      <c r="A416" s="194" t="s">
        <v>947</v>
      </c>
      <c r="B416" s="192" t="s">
        <v>351</v>
      </c>
      <c r="C416" s="193"/>
      <c r="D416" s="193"/>
      <c r="E416" s="193"/>
      <c r="F416" s="193"/>
      <c r="G416" s="195" t="s">
        <v>948</v>
      </c>
      <c r="H416" s="196">
        <v>32546.62</v>
      </c>
      <c r="I416" s="200">
        <v>0</v>
      </c>
      <c r="J416" s="200">
        <v>0</v>
      </c>
      <c r="K416" s="196">
        <v>32546.62</v>
      </c>
    </row>
    <row r="417" spans="1:12" x14ac:dyDescent="0.3">
      <c r="A417" s="194" t="s">
        <v>949</v>
      </c>
      <c r="B417" s="192" t="s">
        <v>351</v>
      </c>
      <c r="C417" s="193"/>
      <c r="D417" s="193"/>
      <c r="E417" s="193"/>
      <c r="F417" s="193"/>
      <c r="G417" s="195" t="s">
        <v>950</v>
      </c>
      <c r="H417" s="196">
        <v>35000</v>
      </c>
      <c r="I417" s="196">
        <v>5000</v>
      </c>
      <c r="J417" s="200">
        <v>0</v>
      </c>
      <c r="K417" s="196">
        <v>40000</v>
      </c>
    </row>
    <row r="418" spans="1:12" x14ac:dyDescent="0.3">
      <c r="A418" s="197" t="s">
        <v>351</v>
      </c>
      <c r="B418" s="192" t="s">
        <v>351</v>
      </c>
      <c r="C418" s="193"/>
      <c r="D418" s="193"/>
      <c r="E418" s="193"/>
      <c r="F418" s="193"/>
      <c r="G418" s="198" t="s">
        <v>351</v>
      </c>
      <c r="H418" s="199"/>
      <c r="I418" s="199"/>
      <c r="J418" s="199"/>
      <c r="K418" s="199"/>
    </row>
    <row r="419" spans="1:12" x14ac:dyDescent="0.3">
      <c r="A419" s="187" t="s">
        <v>951</v>
      </c>
      <c r="B419" s="191" t="s">
        <v>351</v>
      </c>
      <c r="C419" s="188" t="s">
        <v>952</v>
      </c>
      <c r="D419" s="189"/>
      <c r="E419" s="189"/>
      <c r="F419" s="189"/>
      <c r="G419" s="189"/>
      <c r="H419" s="190">
        <v>5493294.5300000003</v>
      </c>
      <c r="I419" s="190">
        <v>585826.68000000005</v>
      </c>
      <c r="J419" s="201">
        <v>0</v>
      </c>
      <c r="K419" s="190">
        <v>6079121.21</v>
      </c>
    </row>
    <row r="420" spans="1:12" x14ac:dyDescent="0.3">
      <c r="A420" s="187" t="s">
        <v>953</v>
      </c>
      <c r="B420" s="192" t="s">
        <v>351</v>
      </c>
      <c r="C420" s="193"/>
      <c r="D420" s="188" t="s">
        <v>952</v>
      </c>
      <c r="E420" s="189"/>
      <c r="F420" s="189"/>
      <c r="G420" s="189"/>
      <c r="H420" s="190">
        <v>5493294.5300000003</v>
      </c>
      <c r="I420" s="190">
        <v>585826.68000000005</v>
      </c>
      <c r="J420" s="201">
        <v>0</v>
      </c>
      <c r="K420" s="190">
        <v>6079121.21</v>
      </c>
    </row>
    <row r="421" spans="1:12" x14ac:dyDescent="0.3">
      <c r="A421" s="187" t="s">
        <v>954</v>
      </c>
      <c r="B421" s="192" t="s">
        <v>351</v>
      </c>
      <c r="C421" s="193"/>
      <c r="D421" s="193"/>
      <c r="E421" s="188" t="s">
        <v>952</v>
      </c>
      <c r="F421" s="189"/>
      <c r="G421" s="189"/>
      <c r="H421" s="190">
        <v>5493294.5300000003</v>
      </c>
      <c r="I421" s="190">
        <v>585826.68000000005</v>
      </c>
      <c r="J421" s="201">
        <v>0</v>
      </c>
      <c r="K421" s="190">
        <v>6079121.21</v>
      </c>
    </row>
    <row r="422" spans="1:12" x14ac:dyDescent="0.3">
      <c r="A422" s="187" t="s">
        <v>955</v>
      </c>
      <c r="B422" s="192" t="s">
        <v>351</v>
      </c>
      <c r="C422" s="193"/>
      <c r="D422" s="193"/>
      <c r="E422" s="193"/>
      <c r="F422" s="188" t="s">
        <v>952</v>
      </c>
      <c r="G422" s="189"/>
      <c r="H422" s="190">
        <v>5493294.5300000003</v>
      </c>
      <c r="I422" s="190">
        <v>585826.68000000005</v>
      </c>
      <c r="J422" s="201">
        <v>0</v>
      </c>
      <c r="K422" s="190">
        <v>6079121.21</v>
      </c>
      <c r="L422" s="214">
        <f t="shared" ref="L422:L424" si="34">I422-J422</f>
        <v>585826.68000000005</v>
      </c>
    </row>
    <row r="423" spans="1:12" x14ac:dyDescent="0.3">
      <c r="A423" s="194" t="s">
        <v>956</v>
      </c>
      <c r="B423" s="192" t="s">
        <v>351</v>
      </c>
      <c r="C423" s="193"/>
      <c r="D423" s="193"/>
      <c r="E423" s="193"/>
      <c r="F423" s="193"/>
      <c r="G423" s="195" t="s">
        <v>957</v>
      </c>
      <c r="H423" s="196">
        <v>5460512.5700000003</v>
      </c>
      <c r="I423" s="196">
        <v>577393.43999999994</v>
      </c>
      <c r="J423" s="200">
        <v>0</v>
      </c>
      <c r="K423" s="196">
        <v>6037906.0099999998</v>
      </c>
      <c r="L423" s="214">
        <f t="shared" si="34"/>
        <v>577393.43999999994</v>
      </c>
    </row>
    <row r="424" spans="1:12" x14ac:dyDescent="0.3">
      <c r="A424" s="194" t="s">
        <v>958</v>
      </c>
      <c r="B424" s="192" t="s">
        <v>351</v>
      </c>
      <c r="C424" s="193"/>
      <c r="D424" s="193"/>
      <c r="E424" s="193"/>
      <c r="F424" s="193"/>
      <c r="G424" s="195" t="s">
        <v>959</v>
      </c>
      <c r="H424" s="196">
        <v>32781.96</v>
      </c>
      <c r="I424" s="196">
        <v>8433.24</v>
      </c>
      <c r="J424" s="200">
        <v>0</v>
      </c>
      <c r="K424" s="196">
        <v>41215.199999999997</v>
      </c>
      <c r="L424" s="214">
        <f t="shared" si="34"/>
        <v>8433.24</v>
      </c>
    </row>
    <row r="425" spans="1:12" x14ac:dyDescent="0.3">
      <c r="A425" s="197" t="s">
        <v>351</v>
      </c>
      <c r="B425" s="192" t="s">
        <v>351</v>
      </c>
      <c r="C425" s="193"/>
      <c r="D425" s="193"/>
      <c r="E425" s="193"/>
      <c r="F425" s="193"/>
      <c r="G425" s="198" t="s">
        <v>351</v>
      </c>
      <c r="H425" s="199"/>
      <c r="I425" s="199"/>
      <c r="J425" s="199"/>
      <c r="K425" s="199"/>
    </row>
    <row r="426" spans="1:12" x14ac:dyDescent="0.3">
      <c r="A426" s="187" t="s">
        <v>960</v>
      </c>
      <c r="B426" s="191" t="s">
        <v>351</v>
      </c>
      <c r="C426" s="188" t="s">
        <v>961</v>
      </c>
      <c r="D426" s="189"/>
      <c r="E426" s="189"/>
      <c r="F426" s="189"/>
      <c r="G426" s="189"/>
      <c r="H426" s="190">
        <v>69714.320000000007</v>
      </c>
      <c r="I426" s="190">
        <v>383805.3</v>
      </c>
      <c r="J426" s="201">
        <v>0</v>
      </c>
      <c r="K426" s="190">
        <v>453519.62</v>
      </c>
    </row>
    <row r="427" spans="1:12" x14ac:dyDescent="0.3">
      <c r="A427" s="187" t="s">
        <v>962</v>
      </c>
      <c r="B427" s="192" t="s">
        <v>351</v>
      </c>
      <c r="C427" s="193"/>
      <c r="D427" s="188" t="s">
        <v>961</v>
      </c>
      <c r="E427" s="189"/>
      <c r="F427" s="189"/>
      <c r="G427" s="189"/>
      <c r="H427" s="190">
        <v>69714.320000000007</v>
      </c>
      <c r="I427" s="190">
        <v>383805.3</v>
      </c>
      <c r="J427" s="201">
        <v>0</v>
      </c>
      <c r="K427" s="190">
        <v>453519.62</v>
      </c>
    </row>
    <row r="428" spans="1:12" x14ac:dyDescent="0.3">
      <c r="A428" s="187" t="s">
        <v>963</v>
      </c>
      <c r="B428" s="192" t="s">
        <v>351</v>
      </c>
      <c r="C428" s="193"/>
      <c r="D428" s="193"/>
      <c r="E428" s="188" t="s">
        <v>961</v>
      </c>
      <c r="F428" s="189"/>
      <c r="G428" s="189"/>
      <c r="H428" s="190">
        <v>69714.320000000007</v>
      </c>
      <c r="I428" s="190">
        <v>383805.3</v>
      </c>
      <c r="J428" s="201">
        <v>0</v>
      </c>
      <c r="K428" s="190">
        <v>453519.62</v>
      </c>
    </row>
    <row r="429" spans="1:12" x14ac:dyDescent="0.3">
      <c r="A429" s="187" t="s">
        <v>964</v>
      </c>
      <c r="B429" s="192" t="s">
        <v>351</v>
      </c>
      <c r="C429" s="193"/>
      <c r="D429" s="193"/>
      <c r="E429" s="193"/>
      <c r="F429" s="188" t="s">
        <v>961</v>
      </c>
      <c r="G429" s="189"/>
      <c r="H429" s="190">
        <v>69714.320000000007</v>
      </c>
      <c r="I429" s="190">
        <v>383805.3</v>
      </c>
      <c r="J429" s="201">
        <v>0</v>
      </c>
      <c r="K429" s="190">
        <v>453519.62</v>
      </c>
      <c r="L429" s="214">
        <f t="shared" ref="L429:L431" si="35">I429-J429</f>
        <v>383805.3</v>
      </c>
    </row>
    <row r="430" spans="1:12" x14ac:dyDescent="0.3">
      <c r="A430" s="194" t="s">
        <v>965</v>
      </c>
      <c r="B430" s="192" t="s">
        <v>351</v>
      </c>
      <c r="C430" s="193"/>
      <c r="D430" s="193"/>
      <c r="E430" s="193"/>
      <c r="F430" s="193"/>
      <c r="G430" s="195" t="s">
        <v>591</v>
      </c>
      <c r="H430" s="196">
        <v>13520.31</v>
      </c>
      <c r="I430" s="200">
        <v>224.58</v>
      </c>
      <c r="J430" s="200">
        <v>0</v>
      </c>
      <c r="K430" s="196">
        <v>13744.89</v>
      </c>
      <c r="L430" s="214">
        <f t="shared" si="35"/>
        <v>224.58</v>
      </c>
    </row>
    <row r="431" spans="1:12" x14ac:dyDescent="0.3">
      <c r="A431" s="194" t="s">
        <v>966</v>
      </c>
      <c r="B431" s="192" t="s">
        <v>351</v>
      </c>
      <c r="C431" s="193"/>
      <c r="D431" s="193"/>
      <c r="E431" s="193"/>
      <c r="F431" s="193"/>
      <c r="G431" s="195" t="s">
        <v>589</v>
      </c>
      <c r="H431" s="196">
        <v>56194.01</v>
      </c>
      <c r="I431" s="196">
        <v>383580.72</v>
      </c>
      <c r="J431" s="200">
        <v>0</v>
      </c>
      <c r="K431" s="196">
        <v>439774.73</v>
      </c>
      <c r="L431" s="214">
        <f t="shared" si="35"/>
        <v>383580.72</v>
      </c>
    </row>
    <row r="432" spans="1:12" x14ac:dyDescent="0.3">
      <c r="A432" s="197" t="s">
        <v>351</v>
      </c>
      <c r="B432" s="192" t="s">
        <v>351</v>
      </c>
      <c r="C432" s="193"/>
      <c r="D432" s="193"/>
      <c r="E432" s="193"/>
      <c r="F432" s="193"/>
      <c r="G432" s="198" t="s">
        <v>351</v>
      </c>
      <c r="H432" s="199"/>
      <c r="I432" s="199"/>
      <c r="J432" s="199"/>
      <c r="K432" s="199"/>
    </row>
    <row r="433" spans="1:12" x14ac:dyDescent="0.3">
      <c r="A433" s="187" t="s">
        <v>967</v>
      </c>
      <c r="B433" s="191" t="s">
        <v>351</v>
      </c>
      <c r="C433" s="188" t="s">
        <v>968</v>
      </c>
      <c r="D433" s="189"/>
      <c r="E433" s="189"/>
      <c r="F433" s="189"/>
      <c r="G433" s="189"/>
      <c r="H433" s="190">
        <v>4859.99</v>
      </c>
      <c r="I433" s="190">
        <v>1784.41</v>
      </c>
      <c r="J433" s="190">
        <v>1784.41</v>
      </c>
      <c r="K433" s="190">
        <v>4859.99</v>
      </c>
    </row>
    <row r="434" spans="1:12" x14ac:dyDescent="0.3">
      <c r="A434" s="187" t="s">
        <v>969</v>
      </c>
      <c r="B434" s="192" t="s">
        <v>351</v>
      </c>
      <c r="C434" s="193"/>
      <c r="D434" s="188" t="s">
        <v>968</v>
      </c>
      <c r="E434" s="189"/>
      <c r="F434" s="189"/>
      <c r="G434" s="189"/>
      <c r="H434" s="190">
        <v>4859.99</v>
      </c>
      <c r="I434" s="190">
        <v>1784.41</v>
      </c>
      <c r="J434" s="190">
        <v>1784.41</v>
      </c>
      <c r="K434" s="190">
        <v>4859.99</v>
      </c>
    </row>
    <row r="435" spans="1:12" x14ac:dyDescent="0.3">
      <c r="A435" s="187" t="s">
        <v>970</v>
      </c>
      <c r="B435" s="192" t="s">
        <v>351</v>
      </c>
      <c r="C435" s="193"/>
      <c r="D435" s="193"/>
      <c r="E435" s="188" t="s">
        <v>968</v>
      </c>
      <c r="F435" s="189"/>
      <c r="G435" s="189"/>
      <c r="H435" s="190">
        <v>4859.99</v>
      </c>
      <c r="I435" s="190">
        <v>1784.41</v>
      </c>
      <c r="J435" s="190">
        <v>1784.41</v>
      </c>
      <c r="K435" s="190">
        <v>4859.99</v>
      </c>
    </row>
    <row r="436" spans="1:12" x14ac:dyDescent="0.3">
      <c r="A436" s="187" t="s">
        <v>971</v>
      </c>
      <c r="B436" s="192" t="s">
        <v>351</v>
      </c>
      <c r="C436" s="193"/>
      <c r="D436" s="193"/>
      <c r="E436" s="193"/>
      <c r="F436" s="188" t="s">
        <v>968</v>
      </c>
      <c r="G436" s="189"/>
      <c r="H436" s="190">
        <v>4859.99</v>
      </c>
      <c r="I436" s="190">
        <v>1784.41</v>
      </c>
      <c r="J436" s="190">
        <v>1784.41</v>
      </c>
      <c r="K436" s="190">
        <v>4859.99</v>
      </c>
      <c r="L436" s="214">
        <f t="shared" ref="L436" si="36">I436-J436</f>
        <v>0</v>
      </c>
    </row>
    <row r="437" spans="1:12" x14ac:dyDescent="0.3">
      <c r="A437" s="194" t="s">
        <v>972</v>
      </c>
      <c r="B437" s="192" t="s">
        <v>351</v>
      </c>
      <c r="C437" s="193"/>
      <c r="D437" s="193"/>
      <c r="E437" s="193"/>
      <c r="F437" s="193"/>
      <c r="G437" s="195" t="s">
        <v>968</v>
      </c>
      <c r="H437" s="196">
        <v>4859.99</v>
      </c>
      <c r="I437" s="196">
        <v>1784.41</v>
      </c>
      <c r="J437" s="196">
        <v>1784.41</v>
      </c>
      <c r="K437" s="196">
        <v>4859.99</v>
      </c>
    </row>
    <row r="438" spans="1:12" x14ac:dyDescent="0.3">
      <c r="A438" s="197" t="s">
        <v>351</v>
      </c>
      <c r="B438" s="192" t="s">
        <v>351</v>
      </c>
      <c r="C438" s="193"/>
      <c r="D438" s="193"/>
      <c r="E438" s="193"/>
      <c r="F438" s="193"/>
      <c r="G438" s="198" t="s">
        <v>351</v>
      </c>
      <c r="H438" s="199"/>
      <c r="I438" s="199"/>
      <c r="J438" s="199"/>
      <c r="K438" s="199"/>
    </row>
    <row r="439" spans="1:12" x14ac:dyDescent="0.3">
      <c r="A439" s="187" t="s">
        <v>973</v>
      </c>
      <c r="B439" s="191" t="s">
        <v>351</v>
      </c>
      <c r="C439" s="188" t="s">
        <v>974</v>
      </c>
      <c r="D439" s="189"/>
      <c r="E439" s="189"/>
      <c r="F439" s="189"/>
      <c r="G439" s="189"/>
      <c r="H439" s="190">
        <v>386958.48</v>
      </c>
      <c r="I439" s="201">
        <v>173.42</v>
      </c>
      <c r="J439" s="201">
        <v>0</v>
      </c>
      <c r="K439" s="190">
        <v>387131.9</v>
      </c>
    </row>
    <row r="440" spans="1:12" x14ac:dyDescent="0.3">
      <c r="A440" s="187" t="s">
        <v>975</v>
      </c>
      <c r="B440" s="192" t="s">
        <v>351</v>
      </c>
      <c r="C440" s="193"/>
      <c r="D440" s="188" t="s">
        <v>974</v>
      </c>
      <c r="E440" s="189"/>
      <c r="F440" s="189"/>
      <c r="G440" s="189"/>
      <c r="H440" s="190">
        <v>386958.48</v>
      </c>
      <c r="I440" s="201">
        <v>173.42</v>
      </c>
      <c r="J440" s="201">
        <v>0</v>
      </c>
      <c r="K440" s="190">
        <v>387131.9</v>
      </c>
    </row>
    <row r="441" spans="1:12" x14ac:dyDescent="0.3">
      <c r="A441" s="187" t="s">
        <v>976</v>
      </c>
      <c r="B441" s="192" t="s">
        <v>351</v>
      </c>
      <c r="C441" s="193"/>
      <c r="D441" s="193"/>
      <c r="E441" s="188" t="s">
        <v>974</v>
      </c>
      <c r="F441" s="189"/>
      <c r="G441" s="189"/>
      <c r="H441" s="190">
        <v>386958.48</v>
      </c>
      <c r="I441" s="201">
        <v>173.42</v>
      </c>
      <c r="J441" s="201">
        <v>0</v>
      </c>
      <c r="K441" s="190">
        <v>387131.9</v>
      </c>
    </row>
    <row r="442" spans="1:12" x14ac:dyDescent="0.3">
      <c r="A442" s="187" t="s">
        <v>977</v>
      </c>
      <c r="B442" s="192" t="s">
        <v>351</v>
      </c>
      <c r="C442" s="193"/>
      <c r="D442" s="193"/>
      <c r="E442" s="193"/>
      <c r="F442" s="188" t="s">
        <v>974</v>
      </c>
      <c r="G442" s="189"/>
      <c r="H442" s="190">
        <v>386958.48</v>
      </c>
      <c r="I442" s="201">
        <v>173.42</v>
      </c>
      <c r="J442" s="201">
        <v>0</v>
      </c>
      <c r="K442" s="190">
        <v>387131.9</v>
      </c>
      <c r="L442" s="214">
        <f t="shared" ref="L442" si="37">I442-J442</f>
        <v>173.42</v>
      </c>
    </row>
    <row r="443" spans="1:12" x14ac:dyDescent="0.3">
      <c r="A443" s="194" t="s">
        <v>978</v>
      </c>
      <c r="B443" s="192" t="s">
        <v>351</v>
      </c>
      <c r="C443" s="193"/>
      <c r="D443" s="193"/>
      <c r="E443" s="193"/>
      <c r="F443" s="193"/>
      <c r="G443" s="195" t="s">
        <v>979</v>
      </c>
      <c r="H443" s="196">
        <v>9847.52</v>
      </c>
      <c r="I443" s="200">
        <v>173.42</v>
      </c>
      <c r="J443" s="200">
        <v>0</v>
      </c>
      <c r="K443" s="196">
        <v>10020.94</v>
      </c>
    </row>
    <row r="444" spans="1:12" x14ac:dyDescent="0.3">
      <c r="A444" s="194" t="s">
        <v>980</v>
      </c>
      <c r="B444" s="192" t="s">
        <v>351</v>
      </c>
      <c r="C444" s="193"/>
      <c r="D444" s="193"/>
      <c r="E444" s="193"/>
      <c r="F444" s="193"/>
      <c r="G444" s="195" t="s">
        <v>981</v>
      </c>
      <c r="H444" s="196">
        <v>338076.8</v>
      </c>
      <c r="I444" s="200">
        <v>0</v>
      </c>
      <c r="J444" s="200">
        <v>0</v>
      </c>
      <c r="K444" s="196">
        <v>338076.8</v>
      </c>
    </row>
    <row r="445" spans="1:12" x14ac:dyDescent="0.3">
      <c r="A445" s="194" t="s">
        <v>982</v>
      </c>
      <c r="B445" s="192" t="s">
        <v>351</v>
      </c>
      <c r="C445" s="193"/>
      <c r="D445" s="193"/>
      <c r="E445" s="193"/>
      <c r="F445" s="193"/>
      <c r="G445" s="195" t="s">
        <v>983</v>
      </c>
      <c r="H445" s="196">
        <v>39034.160000000003</v>
      </c>
      <c r="I445" s="200">
        <v>0</v>
      </c>
      <c r="J445" s="200">
        <v>0</v>
      </c>
      <c r="K445" s="196">
        <v>39034.160000000003</v>
      </c>
    </row>
    <row r="446" spans="1:12" x14ac:dyDescent="0.3">
      <c r="A446" s="197" t="s">
        <v>351</v>
      </c>
      <c r="B446" s="192" t="s">
        <v>351</v>
      </c>
      <c r="C446" s="193"/>
      <c r="D446" s="193"/>
      <c r="E446" s="193"/>
      <c r="F446" s="193"/>
      <c r="G446" s="198" t="s">
        <v>351</v>
      </c>
      <c r="H446" s="199"/>
      <c r="I446" s="199"/>
      <c r="J446" s="199"/>
      <c r="K446" s="199"/>
    </row>
    <row r="447" spans="1:12" x14ac:dyDescent="0.3">
      <c r="A447" s="187" t="s">
        <v>72</v>
      </c>
      <c r="B447" s="188" t="s">
        <v>984</v>
      </c>
      <c r="C447" s="189"/>
      <c r="D447" s="189"/>
      <c r="E447" s="189"/>
      <c r="F447" s="189"/>
      <c r="G447" s="189"/>
      <c r="H447" s="190">
        <v>60116433.359999999</v>
      </c>
      <c r="I447" s="201">
        <v>0</v>
      </c>
      <c r="J447" s="190">
        <v>8105309.6399999997</v>
      </c>
      <c r="K447" s="190">
        <v>68221743</v>
      </c>
      <c r="L447" s="44">
        <f>J447+Fábricas!S146</f>
        <v>8640975.879999999</v>
      </c>
    </row>
    <row r="448" spans="1:12" x14ac:dyDescent="0.3">
      <c r="A448" s="187" t="s">
        <v>985</v>
      </c>
      <c r="B448" s="191" t="s">
        <v>351</v>
      </c>
      <c r="C448" s="188" t="s">
        <v>984</v>
      </c>
      <c r="D448" s="189"/>
      <c r="E448" s="189"/>
      <c r="F448" s="189"/>
      <c r="G448" s="189"/>
      <c r="H448" s="190">
        <v>60116433.359999999</v>
      </c>
      <c r="I448" s="201">
        <v>0</v>
      </c>
      <c r="J448" s="190">
        <v>8105309.6399999997</v>
      </c>
      <c r="K448" s="190">
        <v>68221743</v>
      </c>
    </row>
    <row r="449" spans="1:12" x14ac:dyDescent="0.3">
      <c r="A449" s="187" t="s">
        <v>986</v>
      </c>
      <c r="B449" s="192" t="s">
        <v>351</v>
      </c>
      <c r="C449" s="193"/>
      <c r="D449" s="188" t="s">
        <v>984</v>
      </c>
      <c r="E449" s="189"/>
      <c r="F449" s="189"/>
      <c r="G449" s="189"/>
      <c r="H449" s="190">
        <v>60116433.359999999</v>
      </c>
      <c r="I449" s="201">
        <v>0</v>
      </c>
      <c r="J449" s="190">
        <v>8105309.6399999997</v>
      </c>
      <c r="K449" s="190">
        <v>68221743</v>
      </c>
    </row>
    <row r="450" spans="1:12" x14ac:dyDescent="0.3">
      <c r="A450" s="187" t="s">
        <v>987</v>
      </c>
      <c r="B450" s="192" t="s">
        <v>351</v>
      </c>
      <c r="C450" s="193"/>
      <c r="D450" s="193"/>
      <c r="E450" s="188" t="s">
        <v>988</v>
      </c>
      <c r="F450" s="189"/>
      <c r="G450" s="189"/>
      <c r="H450" s="190">
        <v>54437580.25</v>
      </c>
      <c r="I450" s="201">
        <v>0</v>
      </c>
      <c r="J450" s="190">
        <v>7664170.5</v>
      </c>
      <c r="K450" s="190">
        <v>62101750.75</v>
      </c>
    </row>
    <row r="451" spans="1:12" x14ac:dyDescent="0.3">
      <c r="A451" s="187" t="s">
        <v>989</v>
      </c>
      <c r="B451" s="192" t="s">
        <v>351</v>
      </c>
      <c r="C451" s="193"/>
      <c r="D451" s="193"/>
      <c r="E451" s="193"/>
      <c r="F451" s="188" t="s">
        <v>988</v>
      </c>
      <c r="G451" s="189"/>
      <c r="H451" s="190">
        <v>54437580.25</v>
      </c>
      <c r="I451" s="201">
        <v>0</v>
      </c>
      <c r="J451" s="190">
        <v>7664170.5</v>
      </c>
      <c r="K451" s="190">
        <v>62101750.75</v>
      </c>
      <c r="L451" s="214">
        <f t="shared" ref="L451" si="38">I451-J451</f>
        <v>-7664170.5</v>
      </c>
    </row>
    <row r="452" spans="1:12" x14ac:dyDescent="0.3">
      <c r="A452" s="194" t="s">
        <v>990</v>
      </c>
      <c r="B452" s="192" t="s">
        <v>351</v>
      </c>
      <c r="C452" s="193"/>
      <c r="D452" s="193"/>
      <c r="E452" s="193"/>
      <c r="F452" s="193"/>
      <c r="G452" s="195" t="s">
        <v>991</v>
      </c>
      <c r="H452" s="196">
        <v>54437580.25</v>
      </c>
      <c r="I452" s="200">
        <v>0</v>
      </c>
      <c r="J452" s="196">
        <v>7664170.5</v>
      </c>
      <c r="K452" s="196">
        <v>62101750.75</v>
      </c>
    </row>
    <row r="453" spans="1:12" x14ac:dyDescent="0.3">
      <c r="A453" s="197" t="s">
        <v>351</v>
      </c>
      <c r="B453" s="192" t="s">
        <v>351</v>
      </c>
      <c r="C453" s="193"/>
      <c r="D453" s="193"/>
      <c r="E453" s="193"/>
      <c r="F453" s="193"/>
      <c r="G453" s="198" t="s">
        <v>351</v>
      </c>
      <c r="H453" s="199"/>
      <c r="I453" s="199"/>
      <c r="J453" s="199"/>
      <c r="K453" s="199"/>
    </row>
    <row r="454" spans="1:12" x14ac:dyDescent="0.3">
      <c r="A454" s="187" t="s">
        <v>992</v>
      </c>
      <c r="B454" s="192" t="s">
        <v>351</v>
      </c>
      <c r="C454" s="193"/>
      <c r="D454" s="193"/>
      <c r="E454" s="188" t="s">
        <v>993</v>
      </c>
      <c r="F454" s="189"/>
      <c r="G454" s="189"/>
      <c r="H454" s="190">
        <v>436685.86</v>
      </c>
      <c r="I454" s="201">
        <v>0</v>
      </c>
      <c r="J454" s="190">
        <v>5598.15</v>
      </c>
      <c r="K454" s="190">
        <v>442284.01</v>
      </c>
    </row>
    <row r="455" spans="1:12" x14ac:dyDescent="0.3">
      <c r="A455" s="187" t="s">
        <v>994</v>
      </c>
      <c r="B455" s="192" t="s">
        <v>351</v>
      </c>
      <c r="C455" s="193"/>
      <c r="D455" s="193"/>
      <c r="E455" s="193"/>
      <c r="F455" s="188" t="s">
        <v>995</v>
      </c>
      <c r="G455" s="189"/>
      <c r="H455" s="190">
        <v>436685.86</v>
      </c>
      <c r="I455" s="201">
        <v>0</v>
      </c>
      <c r="J455" s="190">
        <v>5598.15</v>
      </c>
      <c r="K455" s="190">
        <v>442284.01</v>
      </c>
      <c r="L455" s="214">
        <f t="shared" ref="L455" si="39">I455-J455</f>
        <v>-5598.15</v>
      </c>
    </row>
    <row r="456" spans="1:12" x14ac:dyDescent="0.3">
      <c r="A456" s="194" t="s">
        <v>996</v>
      </c>
      <c r="B456" s="192" t="s">
        <v>351</v>
      </c>
      <c r="C456" s="193"/>
      <c r="D456" s="193"/>
      <c r="E456" s="193"/>
      <c r="F456" s="193"/>
      <c r="G456" s="195" t="s">
        <v>997</v>
      </c>
      <c r="H456" s="196">
        <v>436685.86</v>
      </c>
      <c r="I456" s="200">
        <v>0</v>
      </c>
      <c r="J456" s="196">
        <v>5598.15</v>
      </c>
      <c r="K456" s="196">
        <v>442284.01</v>
      </c>
    </row>
    <row r="457" spans="1:12" x14ac:dyDescent="0.3">
      <c r="A457" s="197" t="s">
        <v>351</v>
      </c>
      <c r="B457" s="192" t="s">
        <v>351</v>
      </c>
      <c r="C457" s="193"/>
      <c r="D457" s="193"/>
      <c r="E457" s="193"/>
      <c r="F457" s="193"/>
      <c r="G457" s="198" t="s">
        <v>351</v>
      </c>
      <c r="H457" s="199"/>
      <c r="I457" s="199"/>
      <c r="J457" s="199"/>
      <c r="K457" s="199"/>
    </row>
    <row r="458" spans="1:12" x14ac:dyDescent="0.3">
      <c r="A458" s="187" t="s">
        <v>998</v>
      </c>
      <c r="B458" s="192" t="s">
        <v>351</v>
      </c>
      <c r="C458" s="193"/>
      <c r="D458" s="193"/>
      <c r="E458" s="188" t="s">
        <v>999</v>
      </c>
      <c r="F458" s="189"/>
      <c r="G458" s="189"/>
      <c r="H458" s="190">
        <v>4774403.45</v>
      </c>
      <c r="I458" s="201">
        <v>0</v>
      </c>
      <c r="J458" s="190">
        <v>435349.09</v>
      </c>
      <c r="K458" s="190">
        <v>5209752.54</v>
      </c>
    </row>
    <row r="459" spans="1:12" x14ac:dyDescent="0.3">
      <c r="A459" s="187" t="s">
        <v>1000</v>
      </c>
      <c r="B459" s="192" t="s">
        <v>351</v>
      </c>
      <c r="C459" s="193"/>
      <c r="D459" s="193"/>
      <c r="E459" s="193"/>
      <c r="F459" s="188" t="s">
        <v>999</v>
      </c>
      <c r="G459" s="189"/>
      <c r="H459" s="190">
        <v>4774403.45</v>
      </c>
      <c r="I459" s="201">
        <v>0</v>
      </c>
      <c r="J459" s="190">
        <v>435349.09</v>
      </c>
      <c r="K459" s="190">
        <v>5209752.54</v>
      </c>
      <c r="L459" s="214">
        <f t="shared" ref="L459:L461" si="40">I459-J459</f>
        <v>-435349.09</v>
      </c>
    </row>
    <row r="460" spans="1:12" x14ac:dyDescent="0.3">
      <c r="A460" s="194" t="s">
        <v>1001</v>
      </c>
      <c r="B460" s="192" t="s">
        <v>351</v>
      </c>
      <c r="C460" s="193"/>
      <c r="D460" s="193"/>
      <c r="E460" s="193"/>
      <c r="F460" s="193"/>
      <c r="G460" s="195" t="s">
        <v>1002</v>
      </c>
      <c r="H460" s="196">
        <v>4770119.0999999996</v>
      </c>
      <c r="I460" s="200">
        <v>0</v>
      </c>
      <c r="J460" s="196">
        <v>435307.75</v>
      </c>
      <c r="K460" s="196">
        <v>5205426.8499999996</v>
      </c>
      <c r="L460" s="214">
        <f t="shared" si="40"/>
        <v>-435307.75</v>
      </c>
    </row>
    <row r="461" spans="1:12" x14ac:dyDescent="0.3">
      <c r="A461" s="194" t="s">
        <v>1003</v>
      </c>
      <c r="B461" s="192" t="s">
        <v>351</v>
      </c>
      <c r="C461" s="193"/>
      <c r="D461" s="193"/>
      <c r="E461" s="193"/>
      <c r="F461" s="193"/>
      <c r="G461" s="195" t="s">
        <v>1004</v>
      </c>
      <c r="H461" s="196">
        <v>4284.3500000000004</v>
      </c>
      <c r="I461" s="200">
        <v>0</v>
      </c>
      <c r="J461" s="200">
        <v>41.34</v>
      </c>
      <c r="K461" s="196">
        <v>4325.6899999999996</v>
      </c>
      <c r="L461" s="214">
        <f t="shared" si="40"/>
        <v>-41.34</v>
      </c>
    </row>
    <row r="462" spans="1:12" x14ac:dyDescent="0.3">
      <c r="A462" s="197" t="s">
        <v>351</v>
      </c>
      <c r="B462" s="192" t="s">
        <v>351</v>
      </c>
      <c r="C462" s="193"/>
      <c r="D462" s="193"/>
      <c r="E462" s="193"/>
      <c r="F462" s="193"/>
      <c r="G462" s="198" t="s">
        <v>351</v>
      </c>
      <c r="H462" s="199"/>
      <c r="I462" s="199"/>
      <c r="J462" s="199"/>
      <c r="K462" s="199"/>
    </row>
    <row r="463" spans="1:12" x14ac:dyDescent="0.3">
      <c r="A463" s="187" t="s">
        <v>1005</v>
      </c>
      <c r="B463" s="192" t="s">
        <v>351</v>
      </c>
      <c r="C463" s="193"/>
      <c r="D463" s="193"/>
      <c r="E463" s="188" t="s">
        <v>1006</v>
      </c>
      <c r="F463" s="189"/>
      <c r="G463" s="189"/>
      <c r="H463" s="190">
        <v>4673.82</v>
      </c>
      <c r="I463" s="201">
        <v>0</v>
      </c>
      <c r="J463" s="201">
        <v>18.48</v>
      </c>
      <c r="K463" s="190">
        <v>4692.3</v>
      </c>
    </row>
    <row r="464" spans="1:12" x14ac:dyDescent="0.3">
      <c r="A464" s="187" t="s">
        <v>1007</v>
      </c>
      <c r="B464" s="192" t="s">
        <v>351</v>
      </c>
      <c r="C464" s="193"/>
      <c r="D464" s="193"/>
      <c r="E464" s="193"/>
      <c r="F464" s="188" t="s">
        <v>1006</v>
      </c>
      <c r="G464" s="189"/>
      <c r="H464" s="190">
        <v>4673.82</v>
      </c>
      <c r="I464" s="201">
        <v>0</v>
      </c>
      <c r="J464" s="201">
        <v>18.48</v>
      </c>
      <c r="K464" s="190">
        <v>4692.3</v>
      </c>
      <c r="L464" s="214">
        <f t="shared" ref="L464" si="41">I464-J464</f>
        <v>-18.48</v>
      </c>
    </row>
    <row r="465" spans="1:12" x14ac:dyDescent="0.3">
      <c r="A465" s="194" t="s">
        <v>1008</v>
      </c>
      <c r="B465" s="192" t="s">
        <v>351</v>
      </c>
      <c r="C465" s="193"/>
      <c r="D465" s="193"/>
      <c r="E465" s="193"/>
      <c r="F465" s="193"/>
      <c r="G465" s="195" t="s">
        <v>1009</v>
      </c>
      <c r="H465" s="196">
        <v>4673.82</v>
      </c>
      <c r="I465" s="200">
        <v>0</v>
      </c>
      <c r="J465" s="200">
        <v>18.48</v>
      </c>
      <c r="K465" s="196">
        <v>4692.3</v>
      </c>
    </row>
    <row r="466" spans="1:12" x14ac:dyDescent="0.3">
      <c r="A466" s="197" t="s">
        <v>351</v>
      </c>
      <c r="B466" s="192" t="s">
        <v>351</v>
      </c>
      <c r="C466" s="193"/>
      <c r="D466" s="193"/>
      <c r="E466" s="193"/>
      <c r="F466" s="193"/>
      <c r="G466" s="198" t="s">
        <v>351</v>
      </c>
      <c r="H466" s="199"/>
      <c r="I466" s="199"/>
      <c r="J466" s="199"/>
      <c r="K466" s="199"/>
    </row>
    <row r="467" spans="1:12" x14ac:dyDescent="0.3">
      <c r="A467" s="187" t="s">
        <v>1010</v>
      </c>
      <c r="B467" s="192" t="s">
        <v>351</v>
      </c>
      <c r="C467" s="193"/>
      <c r="D467" s="193"/>
      <c r="E467" s="188" t="s">
        <v>1011</v>
      </c>
      <c r="F467" s="189"/>
      <c r="G467" s="189"/>
      <c r="H467" s="190">
        <v>453242.46</v>
      </c>
      <c r="I467" s="201">
        <v>0</v>
      </c>
      <c r="J467" s="201">
        <v>0</v>
      </c>
      <c r="K467" s="190">
        <v>453242.46</v>
      </c>
    </row>
    <row r="468" spans="1:12" x14ac:dyDescent="0.3">
      <c r="A468" s="187" t="s">
        <v>1012</v>
      </c>
      <c r="B468" s="192" t="s">
        <v>351</v>
      </c>
      <c r="C468" s="193"/>
      <c r="D468" s="193"/>
      <c r="E468" s="193"/>
      <c r="F468" s="188" t="s">
        <v>1013</v>
      </c>
      <c r="G468" s="189"/>
      <c r="H468" s="190">
        <v>453242.46</v>
      </c>
      <c r="I468" s="201">
        <v>0</v>
      </c>
      <c r="J468" s="201">
        <v>0</v>
      </c>
      <c r="K468" s="190">
        <v>453242.46</v>
      </c>
    </row>
    <row r="469" spans="1:12" x14ac:dyDescent="0.3">
      <c r="A469" s="194" t="s">
        <v>1014</v>
      </c>
      <c r="B469" s="192" t="s">
        <v>351</v>
      </c>
      <c r="C469" s="193"/>
      <c r="D469" s="193"/>
      <c r="E469" s="193"/>
      <c r="F469" s="193"/>
      <c r="G469" s="195" t="s">
        <v>1015</v>
      </c>
      <c r="H469" s="196">
        <v>453242.46</v>
      </c>
      <c r="I469" s="200">
        <v>0</v>
      </c>
      <c r="J469" s="200">
        <v>0</v>
      </c>
      <c r="K469" s="196">
        <v>453242.46</v>
      </c>
    </row>
    <row r="470" spans="1:12" x14ac:dyDescent="0.3">
      <c r="A470" s="197" t="s">
        <v>351</v>
      </c>
      <c r="B470" s="192" t="s">
        <v>351</v>
      </c>
      <c r="C470" s="193"/>
      <c r="D470" s="193"/>
      <c r="E470" s="193"/>
      <c r="F470" s="193"/>
      <c r="G470" s="198" t="s">
        <v>351</v>
      </c>
      <c r="H470" s="199"/>
      <c r="I470" s="199"/>
      <c r="J470" s="199"/>
      <c r="K470" s="199"/>
    </row>
    <row r="471" spans="1:12" x14ac:dyDescent="0.3">
      <c r="A471" s="187" t="s">
        <v>1016</v>
      </c>
      <c r="B471" s="192" t="s">
        <v>351</v>
      </c>
      <c r="C471" s="193"/>
      <c r="D471" s="193"/>
      <c r="E471" s="188" t="s">
        <v>974</v>
      </c>
      <c r="F471" s="189"/>
      <c r="G471" s="189"/>
      <c r="H471" s="190">
        <v>9847.52</v>
      </c>
      <c r="I471" s="201">
        <v>0</v>
      </c>
      <c r="J471" s="201">
        <v>173.42</v>
      </c>
      <c r="K471" s="190">
        <v>10020.94</v>
      </c>
    </row>
    <row r="472" spans="1:12" x14ac:dyDescent="0.3">
      <c r="A472" s="187" t="s">
        <v>1017</v>
      </c>
      <c r="B472" s="192" t="s">
        <v>351</v>
      </c>
      <c r="C472" s="193"/>
      <c r="D472" s="193"/>
      <c r="E472" s="193"/>
      <c r="F472" s="188" t="s">
        <v>974</v>
      </c>
      <c r="G472" s="189"/>
      <c r="H472" s="190">
        <v>9847.52</v>
      </c>
      <c r="I472" s="201">
        <v>0</v>
      </c>
      <c r="J472" s="201">
        <v>173.42</v>
      </c>
      <c r="K472" s="190">
        <v>10020.94</v>
      </c>
      <c r="L472" s="214">
        <f t="shared" ref="L472" si="42">I472-J472</f>
        <v>-173.42</v>
      </c>
    </row>
    <row r="473" spans="1:12" x14ac:dyDescent="0.3">
      <c r="A473" s="194" t="s">
        <v>1018</v>
      </c>
      <c r="B473" s="192" t="s">
        <v>351</v>
      </c>
      <c r="C473" s="193"/>
      <c r="D473" s="193"/>
      <c r="E473" s="193"/>
      <c r="F473" s="193"/>
      <c r="G473" s="195" t="s">
        <v>979</v>
      </c>
      <c r="H473" s="196">
        <v>9847.52</v>
      </c>
      <c r="I473" s="200">
        <v>0</v>
      </c>
      <c r="J473" s="200">
        <v>173.42</v>
      </c>
      <c r="K473" s="196">
        <v>10020.94</v>
      </c>
    </row>
    <row r="475" spans="1:12" x14ac:dyDescent="0.3">
      <c r="A475" s="207" t="s">
        <v>1019</v>
      </c>
      <c r="B475" s="208"/>
      <c r="C475" s="208"/>
      <c r="D475" s="208"/>
      <c r="E475" s="208"/>
      <c r="F475" s="208"/>
      <c r="G475" s="208"/>
      <c r="H475" s="208"/>
      <c r="I475" s="208"/>
      <c r="J475" s="208"/>
      <c r="K475" s="208"/>
    </row>
    <row r="477" spans="1:12" x14ac:dyDescent="0.3">
      <c r="A477" s="209" t="s">
        <v>349</v>
      </c>
      <c r="B477" s="210"/>
      <c r="C477" s="210"/>
      <c r="D477" s="210"/>
      <c r="E477" s="210"/>
      <c r="F477" s="210"/>
      <c r="G477" s="210"/>
      <c r="I477" s="210"/>
      <c r="J477" s="210"/>
      <c r="K477" s="213">
        <v>64910552.460000001</v>
      </c>
    </row>
    <row r="478" spans="1:12" x14ac:dyDescent="0.3">
      <c r="A478" s="210"/>
      <c r="B478" s="210"/>
      <c r="C478" s="210"/>
      <c r="D478" s="210"/>
      <c r="E478" s="210"/>
      <c r="F478" s="210"/>
      <c r="G478" s="210"/>
    </row>
    <row r="480" spans="1:12" x14ac:dyDescent="0.3">
      <c r="A480" s="209" t="s">
        <v>601</v>
      </c>
      <c r="B480" s="210"/>
      <c r="C480" s="210"/>
      <c r="D480" s="210"/>
      <c r="E480" s="210"/>
      <c r="F480" s="210"/>
      <c r="G480" s="210"/>
      <c r="I480" s="210"/>
      <c r="J480" s="210"/>
      <c r="K480" s="213">
        <v>68221743</v>
      </c>
    </row>
    <row r="481" spans="1:11" x14ac:dyDescent="0.3">
      <c r="A481" s="210"/>
      <c r="B481" s="210"/>
      <c r="C481" s="210"/>
      <c r="D481" s="210"/>
      <c r="E481" s="210"/>
      <c r="F481" s="210"/>
      <c r="G481" s="210"/>
    </row>
    <row r="483" spans="1:11" x14ac:dyDescent="0.3">
      <c r="A483" s="209" t="s">
        <v>351</v>
      </c>
      <c r="B483" s="210"/>
      <c r="C483" s="210"/>
      <c r="D483" s="210"/>
      <c r="E483" s="210"/>
      <c r="F483" s="210"/>
      <c r="G483" s="210"/>
      <c r="I483" s="210"/>
      <c r="J483" s="210"/>
      <c r="K483" s="211" t="s">
        <v>351</v>
      </c>
    </row>
    <row r="484" spans="1:11" x14ac:dyDescent="0.3">
      <c r="A484" s="210"/>
      <c r="B484" s="210"/>
      <c r="C484" s="210"/>
      <c r="D484" s="210"/>
      <c r="E484" s="210"/>
      <c r="F484" s="210"/>
      <c r="G484" s="210"/>
    </row>
    <row r="486" spans="1:11" x14ac:dyDescent="0.3">
      <c r="A486" s="209" t="s">
        <v>1020</v>
      </c>
      <c r="B486" s="210"/>
      <c r="C486" s="210"/>
      <c r="D486" s="210"/>
      <c r="E486" s="210"/>
      <c r="F486" s="210"/>
      <c r="G486" s="210"/>
      <c r="I486" s="210"/>
      <c r="J486" s="210"/>
      <c r="K486" s="213">
        <v>57329218.520000003</v>
      </c>
    </row>
    <row r="487" spans="1:11" x14ac:dyDescent="0.3">
      <c r="A487" s="210"/>
      <c r="B487" s="210"/>
      <c r="C487" s="210"/>
      <c r="D487" s="210"/>
      <c r="E487" s="210"/>
      <c r="F487" s="210"/>
      <c r="G487" s="210"/>
    </row>
    <row r="489" spans="1:11" x14ac:dyDescent="0.3">
      <c r="H489" s="210"/>
      <c r="I489" s="212"/>
    </row>
    <row r="490" spans="1:11" x14ac:dyDescent="0.3">
      <c r="H490" s="210"/>
    </row>
    <row r="492" spans="1:11" x14ac:dyDescent="0.3">
      <c r="H492" s="210"/>
      <c r="I492" s="212"/>
    </row>
    <row r="493" spans="1:11" x14ac:dyDescent="0.3">
      <c r="H493" s="210"/>
    </row>
    <row r="495" spans="1:11" x14ac:dyDescent="0.3">
      <c r="A495" s="202" t="s">
        <v>351</v>
      </c>
      <c r="B495" s="203"/>
      <c r="C495" s="203"/>
      <c r="D495" s="203"/>
      <c r="E495" s="203"/>
      <c r="F495" s="203"/>
      <c r="G495" s="203"/>
      <c r="H495" s="203"/>
      <c r="I495" s="203"/>
      <c r="J495" s="203"/>
      <c r="K495" s="203"/>
    </row>
    <row r="498" spans="1:11" x14ac:dyDescent="0.3">
      <c r="A498" s="202" t="s">
        <v>351</v>
      </c>
      <c r="B498" s="203"/>
      <c r="C498" s="203"/>
      <c r="D498" s="203"/>
      <c r="E498" s="203"/>
      <c r="F498" s="203"/>
      <c r="G498" s="203"/>
      <c r="H498" s="203"/>
      <c r="I498" s="203"/>
      <c r="J498" s="203"/>
      <c r="K498" s="203"/>
    </row>
    <row r="500" spans="1:11" x14ac:dyDescent="0.3">
      <c r="A500" s="204" t="s">
        <v>351</v>
      </c>
      <c r="B500" s="205"/>
      <c r="C500" s="205"/>
      <c r="D500" s="205"/>
      <c r="E500" s="205"/>
      <c r="F500" s="205"/>
      <c r="G500" s="205"/>
      <c r="H500" s="205"/>
      <c r="I500" s="206"/>
      <c r="J500" s="206"/>
      <c r="K500" s="206"/>
    </row>
    <row r="501" spans="1:11" x14ac:dyDescent="0.3">
      <c r="K501" s="20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6B41A-41A8-4B5E-9A4C-314647DB2CA9}">
  <dimension ref="A1:N506"/>
  <sheetViews>
    <sheetView topLeftCell="A121" workbookViewId="0">
      <selection activeCell="L464" sqref="L464"/>
    </sheetView>
  </sheetViews>
  <sheetFormatPr defaultRowHeight="14.4" x14ac:dyDescent="0.3"/>
  <cols>
    <col min="1" max="1" width="16.5546875" style="147" customWidth="1"/>
    <col min="2" max="6" width="2.109375" style="147" customWidth="1"/>
    <col min="7" max="7" width="45.6640625" style="147" customWidth="1"/>
    <col min="8" max="8" width="13.6640625" style="147" bestFit="1" customWidth="1"/>
    <col min="9" max="10" width="12.6640625" style="147" bestFit="1" customWidth="1"/>
    <col min="11" max="11" width="15" style="147" bestFit="1" customWidth="1"/>
    <col min="12" max="12" width="11.5546875" bestFit="1" customWidth="1"/>
    <col min="13" max="13" width="9" bestFit="1" customWidth="1"/>
    <col min="14" max="14" width="10" bestFit="1" customWidth="1"/>
  </cols>
  <sheetData>
    <row r="1" spans="1:11" x14ac:dyDescent="0.3">
      <c r="A1" s="181" t="s">
        <v>342</v>
      </c>
      <c r="B1" s="182" t="s">
        <v>343</v>
      </c>
      <c r="C1" s="183"/>
      <c r="D1" s="183"/>
      <c r="E1" s="183"/>
      <c r="F1" s="183"/>
      <c r="G1" s="183"/>
      <c r="H1" s="184" t="s">
        <v>344</v>
      </c>
      <c r="I1" s="184" t="s">
        <v>345</v>
      </c>
      <c r="J1" s="184" t="s">
        <v>346</v>
      </c>
      <c r="K1" s="184" t="s">
        <v>347</v>
      </c>
    </row>
    <row r="3" spans="1:11" x14ac:dyDescent="0.3">
      <c r="A3" s="185" t="s">
        <v>348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</row>
    <row r="4" spans="1:11" x14ac:dyDescent="0.3">
      <c r="A4" s="187" t="s">
        <v>24</v>
      </c>
      <c r="B4" s="188" t="s">
        <v>349</v>
      </c>
      <c r="C4" s="189"/>
      <c r="D4" s="189"/>
      <c r="E4" s="189"/>
      <c r="F4" s="189"/>
      <c r="G4" s="189"/>
      <c r="H4" s="223">
        <v>64739704.020000003</v>
      </c>
      <c r="I4" s="223">
        <v>21209784.789999999</v>
      </c>
      <c r="J4" s="223">
        <v>20014477.550000001</v>
      </c>
      <c r="K4" s="223">
        <v>65935011.259999998</v>
      </c>
    </row>
    <row r="5" spans="1:11" x14ac:dyDescent="0.3">
      <c r="A5" s="187" t="s">
        <v>350</v>
      </c>
      <c r="B5" s="191" t="s">
        <v>351</v>
      </c>
      <c r="C5" s="188" t="s">
        <v>352</v>
      </c>
      <c r="D5" s="189"/>
      <c r="E5" s="189"/>
      <c r="F5" s="189"/>
      <c r="G5" s="189"/>
      <c r="H5" s="223">
        <v>51967908.25</v>
      </c>
      <c r="I5" s="223">
        <v>20428566.440000001</v>
      </c>
      <c r="J5" s="223">
        <v>19478541.77</v>
      </c>
      <c r="K5" s="223">
        <v>52917932.920000002</v>
      </c>
    </row>
    <row r="6" spans="1:11" x14ac:dyDescent="0.3">
      <c r="A6" s="187" t="s">
        <v>353</v>
      </c>
      <c r="B6" s="192" t="s">
        <v>351</v>
      </c>
      <c r="C6" s="193"/>
      <c r="D6" s="188" t="s">
        <v>354</v>
      </c>
      <c r="E6" s="189"/>
      <c r="F6" s="189"/>
      <c r="G6" s="189"/>
      <c r="H6" s="223">
        <v>51240375.68</v>
      </c>
      <c r="I6" s="223">
        <v>18609264.32</v>
      </c>
      <c r="J6" s="223">
        <v>18510256.059999999</v>
      </c>
      <c r="K6" s="223">
        <v>51339383.939999998</v>
      </c>
    </row>
    <row r="7" spans="1:11" x14ac:dyDescent="0.3">
      <c r="A7" s="187" t="s">
        <v>355</v>
      </c>
      <c r="B7" s="192" t="s">
        <v>351</v>
      </c>
      <c r="C7" s="193"/>
      <c r="D7" s="193"/>
      <c r="E7" s="188" t="s">
        <v>354</v>
      </c>
      <c r="F7" s="189"/>
      <c r="G7" s="189"/>
      <c r="H7" s="223">
        <v>51240375.68</v>
      </c>
      <c r="I7" s="223">
        <v>18609264.32</v>
      </c>
      <c r="J7" s="223">
        <v>18510256.059999999</v>
      </c>
      <c r="K7" s="223">
        <v>51339383.939999998</v>
      </c>
    </row>
    <row r="8" spans="1:11" x14ac:dyDescent="0.3">
      <c r="A8" s="187" t="s">
        <v>356</v>
      </c>
      <c r="B8" s="192" t="s">
        <v>351</v>
      </c>
      <c r="C8" s="193"/>
      <c r="D8" s="193"/>
      <c r="E8" s="193"/>
      <c r="F8" s="188" t="s">
        <v>357</v>
      </c>
      <c r="G8" s="189"/>
      <c r="H8" s="223">
        <v>4999.8</v>
      </c>
      <c r="I8" s="223">
        <v>9671.2099999999991</v>
      </c>
      <c r="J8" s="223">
        <v>9671.01</v>
      </c>
      <c r="K8" s="223">
        <v>5000</v>
      </c>
    </row>
    <row r="9" spans="1:11" x14ac:dyDescent="0.3">
      <c r="A9" s="194" t="s">
        <v>358</v>
      </c>
      <c r="B9" s="192" t="s">
        <v>351</v>
      </c>
      <c r="C9" s="193"/>
      <c r="D9" s="193"/>
      <c r="E9" s="193"/>
      <c r="F9" s="193"/>
      <c r="G9" s="195" t="s">
        <v>359</v>
      </c>
      <c r="H9" s="224">
        <v>4999.8</v>
      </c>
      <c r="I9" s="224">
        <v>9671.2099999999991</v>
      </c>
      <c r="J9" s="224">
        <v>9671.01</v>
      </c>
      <c r="K9" s="224">
        <v>5000</v>
      </c>
    </row>
    <row r="10" spans="1:11" x14ac:dyDescent="0.3">
      <c r="A10" s="197" t="s">
        <v>351</v>
      </c>
      <c r="B10" s="192" t="s">
        <v>351</v>
      </c>
      <c r="C10" s="193"/>
      <c r="D10" s="193"/>
      <c r="E10" s="193"/>
      <c r="F10" s="193"/>
      <c r="G10" s="198" t="s">
        <v>351</v>
      </c>
      <c r="H10" s="199"/>
      <c r="I10" s="199"/>
      <c r="J10" s="199"/>
      <c r="K10" s="199"/>
    </row>
    <row r="11" spans="1:11" x14ac:dyDescent="0.3">
      <c r="A11" s="187" t="s">
        <v>360</v>
      </c>
      <c r="B11" s="192" t="s">
        <v>351</v>
      </c>
      <c r="C11" s="193"/>
      <c r="D11" s="193"/>
      <c r="E11" s="193"/>
      <c r="F11" s="188" t="s">
        <v>361</v>
      </c>
      <c r="G11" s="189"/>
      <c r="H11" s="223">
        <v>1189.6099999999999</v>
      </c>
      <c r="I11" s="223">
        <v>12464285.640000001</v>
      </c>
      <c r="J11" s="223">
        <v>12464463.4</v>
      </c>
      <c r="K11" s="223">
        <v>1011.85</v>
      </c>
    </row>
    <row r="12" spans="1:11" x14ac:dyDescent="0.3">
      <c r="A12" s="194" t="s">
        <v>362</v>
      </c>
      <c r="B12" s="192" t="s">
        <v>351</v>
      </c>
      <c r="C12" s="193"/>
      <c r="D12" s="193"/>
      <c r="E12" s="193"/>
      <c r="F12" s="193"/>
      <c r="G12" s="195" t="s">
        <v>363</v>
      </c>
      <c r="H12" s="225">
        <v>308.98</v>
      </c>
      <c r="I12" s="224">
        <v>12401612.869999999</v>
      </c>
      <c r="J12" s="224">
        <v>12401394.4</v>
      </c>
      <c r="K12" s="225">
        <v>527.45000000000005</v>
      </c>
    </row>
    <row r="13" spans="1:11" x14ac:dyDescent="0.3">
      <c r="A13" s="194" t="s">
        <v>364</v>
      </c>
      <c r="B13" s="192" t="s">
        <v>351</v>
      </c>
      <c r="C13" s="193"/>
      <c r="D13" s="193"/>
      <c r="E13" s="193"/>
      <c r="F13" s="193"/>
      <c r="G13" s="195" t="s">
        <v>365</v>
      </c>
      <c r="H13" s="225">
        <v>349.91</v>
      </c>
      <c r="I13" s="225">
        <v>0</v>
      </c>
      <c r="J13" s="225">
        <v>0</v>
      </c>
      <c r="K13" s="225">
        <v>349.91</v>
      </c>
    </row>
    <row r="14" spans="1:11" x14ac:dyDescent="0.3">
      <c r="A14" s="194" t="s">
        <v>366</v>
      </c>
      <c r="B14" s="192" t="s">
        <v>351</v>
      </c>
      <c r="C14" s="193"/>
      <c r="D14" s="193"/>
      <c r="E14" s="193"/>
      <c r="F14" s="193"/>
      <c r="G14" s="195" t="s">
        <v>367</v>
      </c>
      <c r="H14" s="225">
        <v>472.3</v>
      </c>
      <c r="I14" s="224">
        <v>62083.33</v>
      </c>
      <c r="J14" s="224">
        <v>62500</v>
      </c>
      <c r="K14" s="225">
        <v>55.63</v>
      </c>
    </row>
    <row r="15" spans="1:11" x14ac:dyDescent="0.3">
      <c r="A15" s="194" t="s">
        <v>368</v>
      </c>
      <c r="B15" s="192" t="s">
        <v>351</v>
      </c>
      <c r="C15" s="193"/>
      <c r="D15" s="193"/>
      <c r="E15" s="193"/>
      <c r="F15" s="193"/>
      <c r="G15" s="195" t="s">
        <v>369</v>
      </c>
      <c r="H15" s="225">
        <v>58.42</v>
      </c>
      <c r="I15" s="225">
        <v>589.44000000000005</v>
      </c>
      <c r="J15" s="225">
        <v>569</v>
      </c>
      <c r="K15" s="225">
        <v>78.86</v>
      </c>
    </row>
    <row r="16" spans="1:11" x14ac:dyDescent="0.3">
      <c r="A16" s="197" t="s">
        <v>351</v>
      </c>
      <c r="B16" s="192" t="s">
        <v>351</v>
      </c>
      <c r="C16" s="193"/>
      <c r="D16" s="193"/>
      <c r="E16" s="193"/>
      <c r="F16" s="193"/>
      <c r="G16" s="198" t="s">
        <v>351</v>
      </c>
      <c r="H16" s="199"/>
      <c r="I16" s="199"/>
      <c r="J16" s="199"/>
      <c r="K16" s="199"/>
    </row>
    <row r="17" spans="1:11" x14ac:dyDescent="0.3">
      <c r="A17" s="187" t="s">
        <v>374</v>
      </c>
      <c r="B17" s="192" t="s">
        <v>351</v>
      </c>
      <c r="C17" s="193"/>
      <c r="D17" s="193"/>
      <c r="E17" s="193"/>
      <c r="F17" s="188" t="s">
        <v>375</v>
      </c>
      <c r="G17" s="189"/>
      <c r="H17" s="223">
        <v>50751094.689999998</v>
      </c>
      <c r="I17" s="223">
        <v>6123770.0899999999</v>
      </c>
      <c r="J17" s="223">
        <v>6026513.0800000001</v>
      </c>
      <c r="K17" s="223">
        <v>50848351.700000003</v>
      </c>
    </row>
    <row r="18" spans="1:11" x14ac:dyDescent="0.3">
      <c r="A18" s="194" t="s">
        <v>376</v>
      </c>
      <c r="B18" s="192" t="s">
        <v>351</v>
      </c>
      <c r="C18" s="193"/>
      <c r="D18" s="193"/>
      <c r="E18" s="193"/>
      <c r="F18" s="193"/>
      <c r="G18" s="195" t="s">
        <v>377</v>
      </c>
      <c r="H18" s="224">
        <v>43897474.560000002</v>
      </c>
      <c r="I18" s="224">
        <v>5998387.6200000001</v>
      </c>
      <c r="J18" s="224">
        <v>6017086.0700000003</v>
      </c>
      <c r="K18" s="224">
        <v>43878776.109999999</v>
      </c>
    </row>
    <row r="19" spans="1:11" x14ac:dyDescent="0.3">
      <c r="A19" s="194" t="s">
        <v>378</v>
      </c>
      <c r="B19" s="192" t="s">
        <v>351</v>
      </c>
      <c r="C19" s="193"/>
      <c r="D19" s="193"/>
      <c r="E19" s="193"/>
      <c r="F19" s="193"/>
      <c r="G19" s="195" t="s">
        <v>379</v>
      </c>
      <c r="H19" s="224">
        <v>4550237.93</v>
      </c>
      <c r="I19" s="224">
        <v>41373.11</v>
      </c>
      <c r="J19" s="224">
        <v>5427.48</v>
      </c>
      <c r="K19" s="224">
        <v>4586183.5599999996</v>
      </c>
    </row>
    <row r="20" spans="1:11" x14ac:dyDescent="0.3">
      <c r="A20" s="194" t="s">
        <v>380</v>
      </c>
      <c r="B20" s="192" t="s">
        <v>351</v>
      </c>
      <c r="C20" s="193"/>
      <c r="D20" s="193"/>
      <c r="E20" s="193"/>
      <c r="F20" s="193"/>
      <c r="G20" s="195" t="s">
        <v>381</v>
      </c>
      <c r="H20" s="224">
        <v>2281674.48</v>
      </c>
      <c r="I20" s="224">
        <v>83313.31</v>
      </c>
      <c r="J20" s="224">
        <v>3375.95</v>
      </c>
      <c r="K20" s="224">
        <v>2361611.84</v>
      </c>
    </row>
    <row r="21" spans="1:11" x14ac:dyDescent="0.3">
      <c r="A21" s="194" t="s">
        <v>382</v>
      </c>
      <c r="B21" s="192" t="s">
        <v>351</v>
      </c>
      <c r="C21" s="193"/>
      <c r="D21" s="193"/>
      <c r="E21" s="193"/>
      <c r="F21" s="193"/>
      <c r="G21" s="195" t="s">
        <v>383</v>
      </c>
      <c r="H21" s="224">
        <v>21707.72</v>
      </c>
      <c r="I21" s="225">
        <v>696.05</v>
      </c>
      <c r="J21" s="225">
        <v>623.58000000000004</v>
      </c>
      <c r="K21" s="224">
        <v>21780.19</v>
      </c>
    </row>
    <row r="22" spans="1:11" x14ac:dyDescent="0.3">
      <c r="A22" s="197" t="s">
        <v>351</v>
      </c>
      <c r="B22" s="192" t="s">
        <v>351</v>
      </c>
      <c r="C22" s="193"/>
      <c r="D22" s="193"/>
      <c r="E22" s="193"/>
      <c r="F22" s="193"/>
      <c r="G22" s="198" t="s">
        <v>351</v>
      </c>
      <c r="H22" s="199"/>
      <c r="I22" s="199"/>
      <c r="J22" s="199"/>
      <c r="K22" s="199"/>
    </row>
    <row r="23" spans="1:11" x14ac:dyDescent="0.3">
      <c r="A23" s="187" t="s">
        <v>384</v>
      </c>
      <c r="B23" s="192" t="s">
        <v>351</v>
      </c>
      <c r="C23" s="193"/>
      <c r="D23" s="193"/>
      <c r="E23" s="193"/>
      <c r="F23" s="188" t="s">
        <v>385</v>
      </c>
      <c r="G23" s="189"/>
      <c r="H23" s="223">
        <v>483091.58</v>
      </c>
      <c r="I23" s="223">
        <v>3433.91</v>
      </c>
      <c r="J23" s="223">
        <v>1505.1</v>
      </c>
      <c r="K23" s="223">
        <v>485020.39</v>
      </c>
    </row>
    <row r="24" spans="1:11" x14ac:dyDescent="0.3">
      <c r="A24" s="194" t="s">
        <v>386</v>
      </c>
      <c r="B24" s="192" t="s">
        <v>351</v>
      </c>
      <c r="C24" s="193"/>
      <c r="D24" s="193"/>
      <c r="E24" s="193"/>
      <c r="F24" s="193"/>
      <c r="G24" s="195" t="s">
        <v>387</v>
      </c>
      <c r="H24" s="224">
        <v>483091.58</v>
      </c>
      <c r="I24" s="224">
        <v>3433.91</v>
      </c>
      <c r="J24" s="224">
        <v>1505.1</v>
      </c>
      <c r="K24" s="224">
        <v>485020.39</v>
      </c>
    </row>
    <row r="25" spans="1:11" x14ac:dyDescent="0.3">
      <c r="A25" s="197" t="s">
        <v>351</v>
      </c>
      <c r="B25" s="192" t="s">
        <v>351</v>
      </c>
      <c r="C25" s="193"/>
      <c r="D25" s="193"/>
      <c r="E25" s="193"/>
      <c r="F25" s="193"/>
      <c r="G25" s="198" t="s">
        <v>351</v>
      </c>
      <c r="H25" s="199"/>
      <c r="I25" s="199"/>
      <c r="J25" s="199"/>
      <c r="K25" s="199"/>
    </row>
    <row r="26" spans="1:11" x14ac:dyDescent="0.3">
      <c r="A26" s="187" t="s">
        <v>388</v>
      </c>
      <c r="B26" s="192" t="s">
        <v>351</v>
      </c>
      <c r="C26" s="193"/>
      <c r="D26" s="193"/>
      <c r="E26" s="193"/>
      <c r="F26" s="188" t="s">
        <v>389</v>
      </c>
      <c r="G26" s="189"/>
      <c r="H26" s="226">
        <v>0</v>
      </c>
      <c r="I26" s="223">
        <v>8103.47</v>
      </c>
      <c r="J26" s="223">
        <v>8103.47</v>
      </c>
      <c r="K26" s="226">
        <v>0</v>
      </c>
    </row>
    <row r="27" spans="1:11" x14ac:dyDescent="0.3">
      <c r="A27" s="194" t="s">
        <v>390</v>
      </c>
      <c r="B27" s="192" t="s">
        <v>351</v>
      </c>
      <c r="C27" s="193"/>
      <c r="D27" s="193"/>
      <c r="E27" s="193"/>
      <c r="F27" s="193"/>
      <c r="G27" s="195" t="s">
        <v>391</v>
      </c>
      <c r="H27" s="225">
        <v>0</v>
      </c>
      <c r="I27" s="224">
        <v>8103.47</v>
      </c>
      <c r="J27" s="224">
        <v>8103.47</v>
      </c>
      <c r="K27" s="225">
        <v>0</v>
      </c>
    </row>
    <row r="28" spans="1:11" x14ac:dyDescent="0.3">
      <c r="A28" s="197" t="s">
        <v>351</v>
      </c>
      <c r="B28" s="192" t="s">
        <v>351</v>
      </c>
      <c r="C28" s="193"/>
      <c r="D28" s="193"/>
      <c r="E28" s="193"/>
      <c r="F28" s="193"/>
      <c r="G28" s="198" t="s">
        <v>351</v>
      </c>
      <c r="H28" s="199"/>
      <c r="I28" s="199"/>
      <c r="J28" s="199"/>
      <c r="K28" s="199"/>
    </row>
    <row r="29" spans="1:11" x14ac:dyDescent="0.3">
      <c r="A29" s="187" t="s">
        <v>392</v>
      </c>
      <c r="B29" s="192" t="s">
        <v>351</v>
      </c>
      <c r="C29" s="193"/>
      <c r="D29" s="188" t="s">
        <v>393</v>
      </c>
      <c r="E29" s="189"/>
      <c r="F29" s="189"/>
      <c r="G29" s="189"/>
      <c r="H29" s="223">
        <v>727532.57</v>
      </c>
      <c r="I29" s="223">
        <v>1819302.12</v>
      </c>
      <c r="J29" s="223">
        <v>968285.71</v>
      </c>
      <c r="K29" s="223">
        <v>1578548.98</v>
      </c>
    </row>
    <row r="30" spans="1:11" x14ac:dyDescent="0.3">
      <c r="A30" s="187" t="s">
        <v>394</v>
      </c>
      <c r="B30" s="192" t="s">
        <v>351</v>
      </c>
      <c r="C30" s="193"/>
      <c r="D30" s="193"/>
      <c r="E30" s="188" t="s">
        <v>395</v>
      </c>
      <c r="F30" s="189"/>
      <c r="G30" s="189"/>
      <c r="H30" s="223">
        <v>99460.28</v>
      </c>
      <c r="I30" s="223">
        <v>1203126.33</v>
      </c>
      <c r="J30" s="223">
        <v>354770.14</v>
      </c>
      <c r="K30" s="223">
        <v>947816.47</v>
      </c>
    </row>
    <row r="31" spans="1:11" x14ac:dyDescent="0.3">
      <c r="A31" s="187" t="s">
        <v>396</v>
      </c>
      <c r="B31" s="192" t="s">
        <v>351</v>
      </c>
      <c r="C31" s="193"/>
      <c r="D31" s="193"/>
      <c r="E31" s="193"/>
      <c r="F31" s="188" t="s">
        <v>395</v>
      </c>
      <c r="G31" s="189"/>
      <c r="H31" s="223">
        <v>99460.28</v>
      </c>
      <c r="I31" s="223">
        <v>1203126.33</v>
      </c>
      <c r="J31" s="223">
        <v>354770.14</v>
      </c>
      <c r="K31" s="223">
        <v>947816.47</v>
      </c>
    </row>
    <row r="32" spans="1:11" x14ac:dyDescent="0.3">
      <c r="A32" s="194" t="s">
        <v>397</v>
      </c>
      <c r="B32" s="192" t="s">
        <v>351</v>
      </c>
      <c r="C32" s="193"/>
      <c r="D32" s="193"/>
      <c r="E32" s="193"/>
      <c r="F32" s="193"/>
      <c r="G32" s="195" t="s">
        <v>398</v>
      </c>
      <c r="H32" s="224">
        <v>11585.07</v>
      </c>
      <c r="I32" s="225">
        <v>417.97</v>
      </c>
      <c r="J32" s="225">
        <v>127.66</v>
      </c>
      <c r="K32" s="224">
        <v>11875.38</v>
      </c>
    </row>
    <row r="33" spans="1:11" x14ac:dyDescent="0.3">
      <c r="A33" s="194" t="s">
        <v>399</v>
      </c>
      <c r="B33" s="192" t="s">
        <v>351</v>
      </c>
      <c r="C33" s="193"/>
      <c r="D33" s="193"/>
      <c r="E33" s="193"/>
      <c r="F33" s="193"/>
      <c r="G33" s="195" t="s">
        <v>400</v>
      </c>
      <c r="H33" s="224">
        <v>43754.41</v>
      </c>
      <c r="I33" s="224">
        <v>73334.55</v>
      </c>
      <c r="J33" s="224">
        <v>65579.22</v>
      </c>
      <c r="K33" s="224">
        <v>51509.74</v>
      </c>
    </row>
    <row r="34" spans="1:11" x14ac:dyDescent="0.3">
      <c r="A34" s="194" t="s">
        <v>401</v>
      </c>
      <c r="B34" s="192" t="s">
        <v>351</v>
      </c>
      <c r="C34" s="193"/>
      <c r="D34" s="193"/>
      <c r="E34" s="193"/>
      <c r="F34" s="193"/>
      <c r="G34" s="195" t="s">
        <v>402</v>
      </c>
      <c r="H34" s="224">
        <v>43720.89</v>
      </c>
      <c r="I34" s="224">
        <v>841784.58</v>
      </c>
      <c r="J34" s="224">
        <v>1474.03</v>
      </c>
      <c r="K34" s="224">
        <v>884031.44</v>
      </c>
    </row>
    <row r="35" spans="1:11" x14ac:dyDescent="0.3">
      <c r="A35" s="194" t="s">
        <v>403</v>
      </c>
      <c r="B35" s="192" t="s">
        <v>351</v>
      </c>
      <c r="C35" s="193"/>
      <c r="D35" s="193"/>
      <c r="E35" s="193"/>
      <c r="F35" s="193"/>
      <c r="G35" s="195" t="s">
        <v>404</v>
      </c>
      <c r="H35" s="225">
        <v>0</v>
      </c>
      <c r="I35" s="224">
        <v>14899.42</v>
      </c>
      <c r="J35" s="224">
        <v>14899.42</v>
      </c>
      <c r="K35" s="225">
        <v>0</v>
      </c>
    </row>
    <row r="36" spans="1:11" x14ac:dyDescent="0.3">
      <c r="A36" s="194" t="s">
        <v>405</v>
      </c>
      <c r="B36" s="192" t="s">
        <v>351</v>
      </c>
      <c r="C36" s="193"/>
      <c r="D36" s="193"/>
      <c r="E36" s="193"/>
      <c r="F36" s="193"/>
      <c r="G36" s="195" t="s">
        <v>406</v>
      </c>
      <c r="H36" s="225">
        <v>399.91</v>
      </c>
      <c r="I36" s="225">
        <v>0</v>
      </c>
      <c r="J36" s="225">
        <v>0</v>
      </c>
      <c r="K36" s="225">
        <v>399.91</v>
      </c>
    </row>
    <row r="37" spans="1:11" x14ac:dyDescent="0.3">
      <c r="A37" s="194" t="s">
        <v>407</v>
      </c>
      <c r="B37" s="192" t="s">
        <v>351</v>
      </c>
      <c r="C37" s="193"/>
      <c r="D37" s="193"/>
      <c r="E37" s="193"/>
      <c r="F37" s="193"/>
      <c r="G37" s="195" t="s">
        <v>408</v>
      </c>
      <c r="H37" s="225">
        <v>0</v>
      </c>
      <c r="I37" s="224">
        <v>272689.81</v>
      </c>
      <c r="J37" s="224">
        <v>272689.81</v>
      </c>
      <c r="K37" s="225">
        <v>0</v>
      </c>
    </row>
    <row r="38" spans="1:11" x14ac:dyDescent="0.3">
      <c r="A38" s="197" t="s">
        <v>351</v>
      </c>
      <c r="B38" s="192" t="s">
        <v>351</v>
      </c>
      <c r="C38" s="193"/>
      <c r="D38" s="193"/>
      <c r="E38" s="193"/>
      <c r="F38" s="193"/>
      <c r="G38" s="198" t="s">
        <v>351</v>
      </c>
      <c r="H38" s="199"/>
      <c r="I38" s="199"/>
      <c r="J38" s="199"/>
      <c r="K38" s="199"/>
    </row>
    <row r="39" spans="1:11" x14ac:dyDescent="0.3">
      <c r="A39" s="187" t="s">
        <v>411</v>
      </c>
      <c r="B39" s="192" t="s">
        <v>351</v>
      </c>
      <c r="C39" s="193"/>
      <c r="D39" s="193"/>
      <c r="E39" s="188" t="s">
        <v>412</v>
      </c>
      <c r="F39" s="189"/>
      <c r="G39" s="189"/>
      <c r="H39" s="223">
        <v>628072.29</v>
      </c>
      <c r="I39" s="223">
        <v>616175.79</v>
      </c>
      <c r="J39" s="223">
        <v>613515.56999999995</v>
      </c>
      <c r="K39" s="223">
        <v>630732.51</v>
      </c>
    </row>
    <row r="40" spans="1:11" x14ac:dyDescent="0.3">
      <c r="A40" s="187" t="s">
        <v>413</v>
      </c>
      <c r="B40" s="192" t="s">
        <v>351</v>
      </c>
      <c r="C40" s="193"/>
      <c r="D40" s="193"/>
      <c r="E40" s="193"/>
      <c r="F40" s="188" t="s">
        <v>412</v>
      </c>
      <c r="G40" s="189"/>
      <c r="H40" s="223">
        <v>628072.29</v>
      </c>
      <c r="I40" s="223">
        <v>616175.79</v>
      </c>
      <c r="J40" s="223">
        <v>613515.56999999995</v>
      </c>
      <c r="K40" s="223">
        <v>630732.51</v>
      </c>
    </row>
    <row r="41" spans="1:11" x14ac:dyDescent="0.3">
      <c r="A41" s="194" t="s">
        <v>414</v>
      </c>
      <c r="B41" s="192" t="s">
        <v>351</v>
      </c>
      <c r="C41" s="193"/>
      <c r="D41" s="193"/>
      <c r="E41" s="193"/>
      <c r="F41" s="193"/>
      <c r="G41" s="195" t="s">
        <v>415</v>
      </c>
      <c r="H41" s="224">
        <v>28643.86</v>
      </c>
      <c r="I41" s="225">
        <v>0</v>
      </c>
      <c r="J41" s="224">
        <v>14087.14</v>
      </c>
      <c r="K41" s="224">
        <v>14556.72</v>
      </c>
    </row>
    <row r="42" spans="1:11" x14ac:dyDescent="0.3">
      <c r="A42" s="194" t="s">
        <v>416</v>
      </c>
      <c r="B42" s="192" t="s">
        <v>351</v>
      </c>
      <c r="C42" s="193"/>
      <c r="D42" s="193"/>
      <c r="E42" s="193"/>
      <c r="F42" s="193"/>
      <c r="G42" s="195" t="s">
        <v>417</v>
      </c>
      <c r="H42" s="224">
        <v>599428.43000000005</v>
      </c>
      <c r="I42" s="224">
        <v>616175.79</v>
      </c>
      <c r="J42" s="224">
        <v>599428.43000000005</v>
      </c>
      <c r="K42" s="224">
        <v>616175.79</v>
      </c>
    </row>
    <row r="43" spans="1:11" x14ac:dyDescent="0.3">
      <c r="A43" s="197" t="s">
        <v>351</v>
      </c>
      <c r="B43" s="192" t="s">
        <v>351</v>
      </c>
      <c r="C43" s="193"/>
      <c r="D43" s="193"/>
      <c r="E43" s="193"/>
      <c r="F43" s="193"/>
      <c r="G43" s="198" t="s">
        <v>351</v>
      </c>
      <c r="H43" s="199"/>
      <c r="I43" s="199"/>
      <c r="J43" s="199"/>
      <c r="K43" s="199"/>
    </row>
    <row r="44" spans="1:11" x14ac:dyDescent="0.3">
      <c r="A44" s="187" t="s">
        <v>418</v>
      </c>
      <c r="B44" s="191" t="s">
        <v>351</v>
      </c>
      <c r="C44" s="188" t="s">
        <v>419</v>
      </c>
      <c r="D44" s="189"/>
      <c r="E44" s="189"/>
      <c r="F44" s="189"/>
      <c r="G44" s="189"/>
      <c r="H44" s="223">
        <v>12771795.77</v>
      </c>
      <c r="I44" s="223">
        <v>781218.35</v>
      </c>
      <c r="J44" s="223">
        <v>535935.78</v>
      </c>
      <c r="K44" s="223">
        <v>13017078.34</v>
      </c>
    </row>
    <row r="45" spans="1:11" x14ac:dyDescent="0.3">
      <c r="A45" s="187" t="s">
        <v>420</v>
      </c>
      <c r="B45" s="192" t="s">
        <v>351</v>
      </c>
      <c r="C45" s="193"/>
      <c r="D45" s="188" t="s">
        <v>421</v>
      </c>
      <c r="E45" s="189"/>
      <c r="F45" s="189"/>
      <c r="G45" s="189"/>
      <c r="H45" s="223">
        <v>12771795.77</v>
      </c>
      <c r="I45" s="223">
        <v>781218.35</v>
      </c>
      <c r="J45" s="223">
        <v>535935.78</v>
      </c>
      <c r="K45" s="223">
        <v>13017078.34</v>
      </c>
    </row>
    <row r="46" spans="1:11" x14ac:dyDescent="0.3">
      <c r="A46" s="187" t="s">
        <v>422</v>
      </c>
      <c r="B46" s="192" t="s">
        <v>351</v>
      </c>
      <c r="C46" s="193"/>
      <c r="D46" s="193"/>
      <c r="E46" s="188" t="s">
        <v>423</v>
      </c>
      <c r="F46" s="189"/>
      <c r="G46" s="189"/>
      <c r="H46" s="223">
        <v>1924656.62</v>
      </c>
      <c r="I46" s="226">
        <v>0</v>
      </c>
      <c r="J46" s="226">
        <v>0</v>
      </c>
      <c r="K46" s="223">
        <v>1924656.62</v>
      </c>
    </row>
    <row r="47" spans="1:11" x14ac:dyDescent="0.3">
      <c r="A47" s="187" t="s">
        <v>424</v>
      </c>
      <c r="B47" s="192" t="s">
        <v>351</v>
      </c>
      <c r="C47" s="193"/>
      <c r="D47" s="193"/>
      <c r="E47" s="193"/>
      <c r="F47" s="188" t="s">
        <v>423</v>
      </c>
      <c r="G47" s="189"/>
      <c r="H47" s="223">
        <v>1924656.62</v>
      </c>
      <c r="I47" s="226">
        <v>0</v>
      </c>
      <c r="J47" s="226">
        <v>0</v>
      </c>
      <c r="K47" s="223">
        <v>1924656.62</v>
      </c>
    </row>
    <row r="48" spans="1:11" x14ac:dyDescent="0.3">
      <c r="A48" s="194" t="s">
        <v>425</v>
      </c>
      <c r="B48" s="192" t="s">
        <v>351</v>
      </c>
      <c r="C48" s="193"/>
      <c r="D48" s="193"/>
      <c r="E48" s="193"/>
      <c r="F48" s="193"/>
      <c r="G48" s="195" t="s">
        <v>426</v>
      </c>
      <c r="H48" s="224">
        <v>179970</v>
      </c>
      <c r="I48" s="225">
        <v>0</v>
      </c>
      <c r="J48" s="225">
        <v>0</v>
      </c>
      <c r="K48" s="224">
        <v>179970</v>
      </c>
    </row>
    <row r="49" spans="1:11" x14ac:dyDescent="0.3">
      <c r="A49" s="194" t="s">
        <v>427</v>
      </c>
      <c r="B49" s="192" t="s">
        <v>351</v>
      </c>
      <c r="C49" s="193"/>
      <c r="D49" s="193"/>
      <c r="E49" s="193"/>
      <c r="F49" s="193"/>
      <c r="G49" s="195" t="s">
        <v>428</v>
      </c>
      <c r="H49" s="224">
        <v>176360.55</v>
      </c>
      <c r="I49" s="225">
        <v>0</v>
      </c>
      <c r="J49" s="225">
        <v>0</v>
      </c>
      <c r="K49" s="224">
        <v>176360.55</v>
      </c>
    </row>
    <row r="50" spans="1:11" x14ac:dyDescent="0.3">
      <c r="A50" s="194" t="s">
        <v>429</v>
      </c>
      <c r="B50" s="192" t="s">
        <v>351</v>
      </c>
      <c r="C50" s="193"/>
      <c r="D50" s="193"/>
      <c r="E50" s="193"/>
      <c r="F50" s="193"/>
      <c r="G50" s="195" t="s">
        <v>430</v>
      </c>
      <c r="H50" s="224">
        <v>75546.350000000006</v>
      </c>
      <c r="I50" s="225">
        <v>0</v>
      </c>
      <c r="J50" s="225">
        <v>0</v>
      </c>
      <c r="K50" s="224">
        <v>75546.350000000006</v>
      </c>
    </row>
    <row r="51" spans="1:11" x14ac:dyDescent="0.3">
      <c r="A51" s="194" t="s">
        <v>431</v>
      </c>
      <c r="B51" s="192" t="s">
        <v>351</v>
      </c>
      <c r="C51" s="193"/>
      <c r="D51" s="193"/>
      <c r="E51" s="193"/>
      <c r="F51" s="193"/>
      <c r="G51" s="195" t="s">
        <v>432</v>
      </c>
      <c r="H51" s="224">
        <v>1371700.72</v>
      </c>
      <c r="I51" s="225">
        <v>0</v>
      </c>
      <c r="J51" s="225">
        <v>0</v>
      </c>
      <c r="K51" s="224">
        <v>1371700.72</v>
      </c>
    </row>
    <row r="52" spans="1:11" x14ac:dyDescent="0.3">
      <c r="A52" s="194" t="s">
        <v>433</v>
      </c>
      <c r="B52" s="192" t="s">
        <v>351</v>
      </c>
      <c r="C52" s="193"/>
      <c r="D52" s="193"/>
      <c r="E52" s="193"/>
      <c r="F52" s="193"/>
      <c r="G52" s="195" t="s">
        <v>434</v>
      </c>
      <c r="H52" s="224">
        <v>121079</v>
      </c>
      <c r="I52" s="225">
        <v>0</v>
      </c>
      <c r="J52" s="225">
        <v>0</v>
      </c>
      <c r="K52" s="224">
        <v>121079</v>
      </c>
    </row>
    <row r="53" spans="1:11" x14ac:dyDescent="0.3">
      <c r="A53" s="197" t="s">
        <v>351</v>
      </c>
      <c r="B53" s="192" t="s">
        <v>351</v>
      </c>
      <c r="C53" s="193"/>
      <c r="D53" s="193"/>
      <c r="E53" s="193"/>
      <c r="F53" s="193"/>
      <c r="G53" s="198" t="s">
        <v>351</v>
      </c>
      <c r="H53" s="199"/>
      <c r="I53" s="199"/>
      <c r="J53" s="199"/>
      <c r="K53" s="199"/>
    </row>
    <row r="54" spans="1:11" x14ac:dyDescent="0.3">
      <c r="A54" s="187" t="s">
        <v>435</v>
      </c>
      <c r="B54" s="192" t="s">
        <v>351</v>
      </c>
      <c r="C54" s="193"/>
      <c r="D54" s="193"/>
      <c r="E54" s="188" t="s">
        <v>436</v>
      </c>
      <c r="F54" s="189"/>
      <c r="G54" s="189"/>
      <c r="H54" s="223">
        <v>-1924656.62</v>
      </c>
      <c r="I54" s="226">
        <v>0</v>
      </c>
      <c r="J54" s="226">
        <v>0</v>
      </c>
      <c r="K54" s="223">
        <v>-1924656.62</v>
      </c>
    </row>
    <row r="55" spans="1:11" x14ac:dyDescent="0.3">
      <c r="A55" s="187" t="s">
        <v>437</v>
      </c>
      <c r="B55" s="192" t="s">
        <v>351</v>
      </c>
      <c r="C55" s="193"/>
      <c r="D55" s="193"/>
      <c r="E55" s="193"/>
      <c r="F55" s="188" t="s">
        <v>436</v>
      </c>
      <c r="G55" s="189"/>
      <c r="H55" s="223">
        <v>-1924656.62</v>
      </c>
      <c r="I55" s="226">
        <v>0</v>
      </c>
      <c r="J55" s="226">
        <v>0</v>
      </c>
      <c r="K55" s="223">
        <v>-1924656.62</v>
      </c>
    </row>
    <row r="56" spans="1:11" x14ac:dyDescent="0.3">
      <c r="A56" s="194" t="s">
        <v>438</v>
      </c>
      <c r="B56" s="192" t="s">
        <v>351</v>
      </c>
      <c r="C56" s="193"/>
      <c r="D56" s="193"/>
      <c r="E56" s="193"/>
      <c r="F56" s="193"/>
      <c r="G56" s="195" t="s">
        <v>439</v>
      </c>
      <c r="H56" s="224">
        <v>-176360.55</v>
      </c>
      <c r="I56" s="225">
        <v>0</v>
      </c>
      <c r="J56" s="225">
        <v>0</v>
      </c>
      <c r="K56" s="224">
        <v>-176360.55</v>
      </c>
    </row>
    <row r="57" spans="1:11" x14ac:dyDescent="0.3">
      <c r="A57" s="194" t="s">
        <v>440</v>
      </c>
      <c r="B57" s="192" t="s">
        <v>351</v>
      </c>
      <c r="C57" s="193"/>
      <c r="D57" s="193"/>
      <c r="E57" s="193"/>
      <c r="F57" s="193"/>
      <c r="G57" s="195" t="s">
        <v>441</v>
      </c>
      <c r="H57" s="224">
        <v>-75546.350000000006</v>
      </c>
      <c r="I57" s="225">
        <v>0</v>
      </c>
      <c r="J57" s="225">
        <v>0</v>
      </c>
      <c r="K57" s="224">
        <v>-75546.350000000006</v>
      </c>
    </row>
    <row r="58" spans="1:11" x14ac:dyDescent="0.3">
      <c r="A58" s="194" t="s">
        <v>442</v>
      </c>
      <c r="B58" s="192" t="s">
        <v>351</v>
      </c>
      <c r="C58" s="193"/>
      <c r="D58" s="193"/>
      <c r="E58" s="193"/>
      <c r="F58" s="193"/>
      <c r="G58" s="195" t="s">
        <v>443</v>
      </c>
      <c r="H58" s="224">
        <v>-1371700.72</v>
      </c>
      <c r="I58" s="225">
        <v>0</v>
      </c>
      <c r="J58" s="225">
        <v>0</v>
      </c>
      <c r="K58" s="224">
        <v>-1371700.72</v>
      </c>
    </row>
    <row r="59" spans="1:11" x14ac:dyDescent="0.3">
      <c r="A59" s="194" t="s">
        <v>444</v>
      </c>
      <c r="B59" s="192" t="s">
        <v>351</v>
      </c>
      <c r="C59" s="193"/>
      <c r="D59" s="193"/>
      <c r="E59" s="193"/>
      <c r="F59" s="193"/>
      <c r="G59" s="195" t="s">
        <v>445</v>
      </c>
      <c r="H59" s="224">
        <v>-179970</v>
      </c>
      <c r="I59" s="225">
        <v>0</v>
      </c>
      <c r="J59" s="225">
        <v>0</v>
      </c>
      <c r="K59" s="224">
        <v>-179970</v>
      </c>
    </row>
    <row r="60" spans="1:11" x14ac:dyDescent="0.3">
      <c r="A60" s="194" t="s">
        <v>446</v>
      </c>
      <c r="B60" s="192" t="s">
        <v>351</v>
      </c>
      <c r="C60" s="193"/>
      <c r="D60" s="193"/>
      <c r="E60" s="193"/>
      <c r="F60" s="193"/>
      <c r="G60" s="195" t="s">
        <v>447</v>
      </c>
      <c r="H60" s="224">
        <v>-121079</v>
      </c>
      <c r="I60" s="225">
        <v>0</v>
      </c>
      <c r="J60" s="225">
        <v>0</v>
      </c>
      <c r="K60" s="224">
        <v>-121079</v>
      </c>
    </row>
    <row r="61" spans="1:11" x14ac:dyDescent="0.3">
      <c r="A61" s="197" t="s">
        <v>351</v>
      </c>
      <c r="B61" s="192" t="s">
        <v>351</v>
      </c>
      <c r="C61" s="193"/>
      <c r="D61" s="193"/>
      <c r="E61" s="193"/>
      <c r="F61" s="193"/>
      <c r="G61" s="198" t="s">
        <v>351</v>
      </c>
      <c r="H61" s="199"/>
      <c r="I61" s="199"/>
      <c r="J61" s="199"/>
      <c r="K61" s="199"/>
    </row>
    <row r="62" spans="1:11" x14ac:dyDescent="0.3">
      <c r="A62" s="187" t="s">
        <v>448</v>
      </c>
      <c r="B62" s="192" t="s">
        <v>351</v>
      </c>
      <c r="C62" s="193"/>
      <c r="D62" s="193"/>
      <c r="E62" s="188" t="s">
        <v>449</v>
      </c>
      <c r="F62" s="189"/>
      <c r="G62" s="189"/>
      <c r="H62" s="223">
        <v>34472839.850000001</v>
      </c>
      <c r="I62" s="223">
        <v>450369.48</v>
      </c>
      <c r="J62" s="223">
        <v>1612.6</v>
      </c>
      <c r="K62" s="223">
        <v>34921596.729999997</v>
      </c>
    </row>
    <row r="63" spans="1:11" x14ac:dyDescent="0.3">
      <c r="A63" s="187" t="s">
        <v>450</v>
      </c>
      <c r="B63" s="192" t="s">
        <v>351</v>
      </c>
      <c r="C63" s="193"/>
      <c r="D63" s="193"/>
      <c r="E63" s="193"/>
      <c r="F63" s="188" t="s">
        <v>449</v>
      </c>
      <c r="G63" s="189"/>
      <c r="H63" s="223">
        <v>34472839.850000001</v>
      </c>
      <c r="I63" s="223">
        <v>450369.48</v>
      </c>
      <c r="J63" s="223">
        <v>1612.6</v>
      </c>
      <c r="K63" s="223">
        <v>34921596.729999997</v>
      </c>
    </row>
    <row r="64" spans="1:11" x14ac:dyDescent="0.3">
      <c r="A64" s="194" t="s">
        <v>451</v>
      </c>
      <c r="B64" s="192" t="s">
        <v>351</v>
      </c>
      <c r="C64" s="193"/>
      <c r="D64" s="193"/>
      <c r="E64" s="193"/>
      <c r="F64" s="193"/>
      <c r="G64" s="195" t="s">
        <v>432</v>
      </c>
      <c r="H64" s="224">
        <v>268547.52</v>
      </c>
      <c r="I64" s="225">
        <v>0</v>
      </c>
      <c r="J64" s="225">
        <v>0</v>
      </c>
      <c r="K64" s="224">
        <v>268547.52</v>
      </c>
    </row>
    <row r="65" spans="1:11" x14ac:dyDescent="0.3">
      <c r="A65" s="194" t="s">
        <v>452</v>
      </c>
      <c r="B65" s="192" t="s">
        <v>351</v>
      </c>
      <c r="C65" s="193"/>
      <c r="D65" s="193"/>
      <c r="E65" s="193"/>
      <c r="F65" s="193"/>
      <c r="G65" s="195" t="s">
        <v>453</v>
      </c>
      <c r="H65" s="224">
        <v>178724.35</v>
      </c>
      <c r="I65" s="225">
        <v>0</v>
      </c>
      <c r="J65" s="225">
        <v>0</v>
      </c>
      <c r="K65" s="224">
        <v>178724.35</v>
      </c>
    </row>
    <row r="66" spans="1:11" x14ac:dyDescent="0.3">
      <c r="A66" s="194" t="s">
        <v>454</v>
      </c>
      <c r="B66" s="192" t="s">
        <v>351</v>
      </c>
      <c r="C66" s="193"/>
      <c r="D66" s="193"/>
      <c r="E66" s="193"/>
      <c r="F66" s="193"/>
      <c r="G66" s="195" t="s">
        <v>455</v>
      </c>
      <c r="H66" s="224">
        <v>2371607.81</v>
      </c>
      <c r="I66" s="225">
        <v>0</v>
      </c>
      <c r="J66" s="224">
        <v>1302.5999999999999</v>
      </c>
      <c r="K66" s="224">
        <v>2370305.21</v>
      </c>
    </row>
    <row r="67" spans="1:11" x14ac:dyDescent="0.3">
      <c r="A67" s="194" t="s">
        <v>456</v>
      </c>
      <c r="B67" s="192" t="s">
        <v>351</v>
      </c>
      <c r="C67" s="193"/>
      <c r="D67" s="193"/>
      <c r="E67" s="193"/>
      <c r="F67" s="193"/>
      <c r="G67" s="195" t="s">
        <v>430</v>
      </c>
      <c r="H67" s="224">
        <v>3064919.9</v>
      </c>
      <c r="I67" s="224">
        <v>4169.8999999999996</v>
      </c>
      <c r="J67" s="225">
        <v>0</v>
      </c>
      <c r="K67" s="224">
        <v>3069089.8</v>
      </c>
    </row>
    <row r="68" spans="1:11" x14ac:dyDescent="0.3">
      <c r="A68" s="194" t="s">
        <v>457</v>
      </c>
      <c r="B68" s="192" t="s">
        <v>351</v>
      </c>
      <c r="C68" s="193"/>
      <c r="D68" s="193"/>
      <c r="E68" s="193"/>
      <c r="F68" s="193"/>
      <c r="G68" s="195" t="s">
        <v>428</v>
      </c>
      <c r="H68" s="224">
        <v>9176656.0600000005</v>
      </c>
      <c r="I68" s="224">
        <v>190251.72</v>
      </c>
      <c r="J68" s="225">
        <v>0</v>
      </c>
      <c r="K68" s="224">
        <v>9366907.7799999993</v>
      </c>
    </row>
    <row r="69" spans="1:11" x14ac:dyDescent="0.3">
      <c r="A69" s="194" t="s">
        <v>458</v>
      </c>
      <c r="B69" s="192" t="s">
        <v>351</v>
      </c>
      <c r="C69" s="193"/>
      <c r="D69" s="193"/>
      <c r="E69" s="193"/>
      <c r="F69" s="193"/>
      <c r="G69" s="195" t="s">
        <v>459</v>
      </c>
      <c r="H69" s="224">
        <v>17237149.93</v>
      </c>
      <c r="I69" s="224">
        <v>255947.86</v>
      </c>
      <c r="J69" s="225">
        <v>0</v>
      </c>
      <c r="K69" s="224">
        <v>17493097.789999999</v>
      </c>
    </row>
    <row r="70" spans="1:11" x14ac:dyDescent="0.3">
      <c r="A70" s="194" t="s">
        <v>460</v>
      </c>
      <c r="B70" s="192" t="s">
        <v>351</v>
      </c>
      <c r="C70" s="193"/>
      <c r="D70" s="193"/>
      <c r="E70" s="193"/>
      <c r="F70" s="193"/>
      <c r="G70" s="195" t="s">
        <v>461</v>
      </c>
      <c r="H70" s="224">
        <v>1738938.67</v>
      </c>
      <c r="I70" s="225">
        <v>0</v>
      </c>
      <c r="J70" s="225">
        <v>0</v>
      </c>
      <c r="K70" s="224">
        <v>1738938.67</v>
      </c>
    </row>
    <row r="71" spans="1:11" x14ac:dyDescent="0.3">
      <c r="A71" s="194" t="s">
        <v>462</v>
      </c>
      <c r="B71" s="192" t="s">
        <v>351</v>
      </c>
      <c r="C71" s="193"/>
      <c r="D71" s="193"/>
      <c r="E71" s="193"/>
      <c r="F71" s="193"/>
      <c r="G71" s="195" t="s">
        <v>463</v>
      </c>
      <c r="H71" s="224">
        <v>96066.05</v>
      </c>
      <c r="I71" s="225">
        <v>0</v>
      </c>
      <c r="J71" s="225">
        <v>310</v>
      </c>
      <c r="K71" s="224">
        <v>95756.05</v>
      </c>
    </row>
    <row r="72" spans="1:11" x14ac:dyDescent="0.3">
      <c r="A72" s="194" t="s">
        <v>464</v>
      </c>
      <c r="B72" s="192" t="s">
        <v>351</v>
      </c>
      <c r="C72" s="193"/>
      <c r="D72" s="193"/>
      <c r="E72" s="193"/>
      <c r="F72" s="193"/>
      <c r="G72" s="195" t="s">
        <v>426</v>
      </c>
      <c r="H72" s="224">
        <v>271163.56</v>
      </c>
      <c r="I72" s="225">
        <v>0</v>
      </c>
      <c r="J72" s="225">
        <v>0</v>
      </c>
      <c r="K72" s="224">
        <v>271163.56</v>
      </c>
    </row>
    <row r="73" spans="1:11" x14ac:dyDescent="0.3">
      <c r="A73" s="194" t="s">
        <v>465</v>
      </c>
      <c r="B73" s="192" t="s">
        <v>351</v>
      </c>
      <c r="C73" s="193"/>
      <c r="D73" s="193"/>
      <c r="E73" s="193"/>
      <c r="F73" s="193"/>
      <c r="G73" s="195" t="s">
        <v>466</v>
      </c>
      <c r="H73" s="224">
        <v>69066</v>
      </c>
      <c r="I73" s="225">
        <v>0</v>
      </c>
      <c r="J73" s="225">
        <v>0</v>
      </c>
      <c r="K73" s="224">
        <v>69066</v>
      </c>
    </row>
    <row r="74" spans="1:11" x14ac:dyDescent="0.3">
      <c r="A74" s="194" t="s">
        <v>469</v>
      </c>
      <c r="B74" s="192" t="s">
        <v>351</v>
      </c>
      <c r="C74" s="193"/>
      <c r="D74" s="193"/>
      <c r="E74" s="193"/>
      <c r="F74" s="193"/>
      <c r="G74" s="195" t="s">
        <v>470</v>
      </c>
      <c r="H74" s="224">
        <v>1988337</v>
      </c>
      <c r="I74" s="225">
        <v>0</v>
      </c>
      <c r="J74" s="225">
        <v>0</v>
      </c>
      <c r="K74" s="224">
        <v>1988337</v>
      </c>
    </row>
    <row r="75" spans="1:11" x14ac:dyDescent="0.3">
      <c r="A75" s="194" t="s">
        <v>471</v>
      </c>
      <c r="B75" s="192" t="s">
        <v>351</v>
      </c>
      <c r="C75" s="193"/>
      <c r="D75" s="193"/>
      <c r="E75" s="193"/>
      <c r="F75" s="193"/>
      <c r="G75" s="195" t="s">
        <v>472</v>
      </c>
      <c r="H75" s="224">
        <v>-1988337</v>
      </c>
      <c r="I75" s="225">
        <v>0</v>
      </c>
      <c r="J75" s="225">
        <v>0</v>
      </c>
      <c r="K75" s="224">
        <v>-1988337</v>
      </c>
    </row>
    <row r="76" spans="1:11" x14ac:dyDescent="0.3">
      <c r="A76" s="197" t="s">
        <v>351</v>
      </c>
      <c r="B76" s="192" t="s">
        <v>351</v>
      </c>
      <c r="C76" s="193"/>
      <c r="D76" s="193"/>
      <c r="E76" s="193"/>
      <c r="F76" s="193"/>
      <c r="G76" s="198" t="s">
        <v>351</v>
      </c>
      <c r="H76" s="199"/>
      <c r="I76" s="199"/>
      <c r="J76" s="199"/>
      <c r="K76" s="199"/>
    </row>
    <row r="77" spans="1:11" x14ac:dyDescent="0.3">
      <c r="A77" s="187" t="s">
        <v>473</v>
      </c>
      <c r="B77" s="192" t="s">
        <v>351</v>
      </c>
      <c r="C77" s="193"/>
      <c r="D77" s="193"/>
      <c r="E77" s="188" t="s">
        <v>474</v>
      </c>
      <c r="F77" s="189"/>
      <c r="G77" s="189"/>
      <c r="H77" s="223">
        <v>-21836438.559999999</v>
      </c>
      <c r="I77" s="223">
        <v>1418.87</v>
      </c>
      <c r="J77" s="223">
        <v>527242.04</v>
      </c>
      <c r="K77" s="223">
        <v>-22362261.73</v>
      </c>
    </row>
    <row r="78" spans="1:11" x14ac:dyDescent="0.3">
      <c r="A78" s="187" t="s">
        <v>475</v>
      </c>
      <c r="B78" s="192" t="s">
        <v>351</v>
      </c>
      <c r="C78" s="193"/>
      <c r="D78" s="193"/>
      <c r="E78" s="193"/>
      <c r="F78" s="188" t="s">
        <v>474</v>
      </c>
      <c r="G78" s="189"/>
      <c r="H78" s="223">
        <v>-21836438.559999999</v>
      </c>
      <c r="I78" s="223">
        <v>1418.87</v>
      </c>
      <c r="J78" s="223">
        <v>527242.04</v>
      </c>
      <c r="K78" s="223">
        <v>-22362261.73</v>
      </c>
    </row>
    <row r="79" spans="1:11" x14ac:dyDescent="0.3">
      <c r="A79" s="194" t="s">
        <v>476</v>
      </c>
      <c r="B79" s="192" t="s">
        <v>351</v>
      </c>
      <c r="C79" s="193"/>
      <c r="D79" s="193"/>
      <c r="E79" s="193"/>
      <c r="F79" s="193"/>
      <c r="G79" s="195" t="s">
        <v>477</v>
      </c>
      <c r="H79" s="224">
        <v>-2371607.81</v>
      </c>
      <c r="I79" s="224">
        <v>1302.5999999999999</v>
      </c>
      <c r="J79" s="225">
        <v>0</v>
      </c>
      <c r="K79" s="224">
        <v>-2370305.21</v>
      </c>
    </row>
    <row r="80" spans="1:11" x14ac:dyDescent="0.3">
      <c r="A80" s="194" t="s">
        <v>478</v>
      </c>
      <c r="B80" s="192" t="s">
        <v>351</v>
      </c>
      <c r="C80" s="193"/>
      <c r="D80" s="193"/>
      <c r="E80" s="193"/>
      <c r="F80" s="193"/>
      <c r="G80" s="195" t="s">
        <v>439</v>
      </c>
      <c r="H80" s="224">
        <v>-3940468.52</v>
      </c>
      <c r="I80" s="225">
        <v>0</v>
      </c>
      <c r="J80" s="224">
        <v>98227.26</v>
      </c>
      <c r="K80" s="224">
        <v>-4038695.78</v>
      </c>
    </row>
    <row r="81" spans="1:11" x14ac:dyDescent="0.3">
      <c r="A81" s="194" t="s">
        <v>479</v>
      </c>
      <c r="B81" s="192" t="s">
        <v>351</v>
      </c>
      <c r="C81" s="193"/>
      <c r="D81" s="193"/>
      <c r="E81" s="193"/>
      <c r="F81" s="193"/>
      <c r="G81" s="195" t="s">
        <v>441</v>
      </c>
      <c r="H81" s="224">
        <v>-1514756.41</v>
      </c>
      <c r="I81" s="225">
        <v>0</v>
      </c>
      <c r="J81" s="224">
        <v>16559.64</v>
      </c>
      <c r="K81" s="224">
        <v>-1531316.05</v>
      </c>
    </row>
    <row r="82" spans="1:11" x14ac:dyDescent="0.3">
      <c r="A82" s="194" t="s">
        <v>480</v>
      </c>
      <c r="B82" s="192" t="s">
        <v>351</v>
      </c>
      <c r="C82" s="193"/>
      <c r="D82" s="193"/>
      <c r="E82" s="193"/>
      <c r="F82" s="193"/>
      <c r="G82" s="195" t="s">
        <v>443</v>
      </c>
      <c r="H82" s="224">
        <v>-268547.52</v>
      </c>
      <c r="I82" s="225">
        <v>0</v>
      </c>
      <c r="J82" s="225">
        <v>0</v>
      </c>
      <c r="K82" s="224">
        <v>-268547.52</v>
      </c>
    </row>
    <row r="83" spans="1:11" x14ac:dyDescent="0.3">
      <c r="A83" s="194" t="s">
        <v>481</v>
      </c>
      <c r="B83" s="192" t="s">
        <v>351</v>
      </c>
      <c r="C83" s="193"/>
      <c r="D83" s="193"/>
      <c r="E83" s="193"/>
      <c r="F83" s="193"/>
      <c r="G83" s="195" t="s">
        <v>482</v>
      </c>
      <c r="H83" s="224">
        <v>-995385.4</v>
      </c>
      <c r="I83" s="225">
        <v>0</v>
      </c>
      <c r="J83" s="224">
        <v>14911.32</v>
      </c>
      <c r="K83" s="224">
        <v>-1010296.72</v>
      </c>
    </row>
    <row r="84" spans="1:11" x14ac:dyDescent="0.3">
      <c r="A84" s="194" t="s">
        <v>483</v>
      </c>
      <c r="B84" s="192" t="s">
        <v>351</v>
      </c>
      <c r="C84" s="193"/>
      <c r="D84" s="193"/>
      <c r="E84" s="193"/>
      <c r="F84" s="193"/>
      <c r="G84" s="195" t="s">
        <v>484</v>
      </c>
      <c r="H84" s="224">
        <v>-86359.17</v>
      </c>
      <c r="I84" s="225">
        <v>116.27</v>
      </c>
      <c r="J84" s="225">
        <v>609.25</v>
      </c>
      <c r="K84" s="224">
        <v>-86852.15</v>
      </c>
    </row>
    <row r="85" spans="1:11" x14ac:dyDescent="0.3">
      <c r="A85" s="194" t="s">
        <v>485</v>
      </c>
      <c r="B85" s="192" t="s">
        <v>351</v>
      </c>
      <c r="C85" s="193"/>
      <c r="D85" s="193"/>
      <c r="E85" s="193"/>
      <c r="F85" s="193"/>
      <c r="G85" s="195" t="s">
        <v>486</v>
      </c>
      <c r="H85" s="224">
        <v>-12199323.6</v>
      </c>
      <c r="I85" s="225">
        <v>0</v>
      </c>
      <c r="J85" s="224">
        <v>395388.9</v>
      </c>
      <c r="K85" s="224">
        <v>-12594712.5</v>
      </c>
    </row>
    <row r="86" spans="1:11" x14ac:dyDescent="0.3">
      <c r="A86" s="194" t="s">
        <v>487</v>
      </c>
      <c r="B86" s="192" t="s">
        <v>351</v>
      </c>
      <c r="C86" s="193"/>
      <c r="D86" s="193"/>
      <c r="E86" s="193"/>
      <c r="F86" s="193"/>
      <c r="G86" s="195" t="s">
        <v>488</v>
      </c>
      <c r="H86" s="224">
        <v>-167607.29999999999</v>
      </c>
      <c r="I86" s="225">
        <v>0</v>
      </c>
      <c r="J86" s="225">
        <v>499.59</v>
      </c>
      <c r="K86" s="224">
        <v>-168106.89</v>
      </c>
    </row>
    <row r="87" spans="1:11" x14ac:dyDescent="0.3">
      <c r="A87" s="194" t="s">
        <v>489</v>
      </c>
      <c r="B87" s="192" t="s">
        <v>351</v>
      </c>
      <c r="C87" s="193"/>
      <c r="D87" s="193"/>
      <c r="E87" s="193"/>
      <c r="F87" s="193"/>
      <c r="G87" s="195" t="s">
        <v>445</v>
      </c>
      <c r="H87" s="224">
        <v>-268956.68</v>
      </c>
      <c r="I87" s="225">
        <v>0</v>
      </c>
      <c r="J87" s="225">
        <v>236.85</v>
      </c>
      <c r="K87" s="224">
        <v>-269193.53000000003</v>
      </c>
    </row>
    <row r="88" spans="1:11" x14ac:dyDescent="0.3">
      <c r="A88" s="194" t="s">
        <v>490</v>
      </c>
      <c r="B88" s="192" t="s">
        <v>351</v>
      </c>
      <c r="C88" s="193"/>
      <c r="D88" s="193"/>
      <c r="E88" s="193"/>
      <c r="F88" s="193"/>
      <c r="G88" s="195" t="s">
        <v>491</v>
      </c>
      <c r="H88" s="224">
        <v>-23426.15</v>
      </c>
      <c r="I88" s="225">
        <v>0</v>
      </c>
      <c r="J88" s="225">
        <v>809.23</v>
      </c>
      <c r="K88" s="224">
        <v>-24235.38</v>
      </c>
    </row>
    <row r="89" spans="1:11" x14ac:dyDescent="0.3">
      <c r="A89" s="197" t="s">
        <v>351</v>
      </c>
      <c r="B89" s="192" t="s">
        <v>351</v>
      </c>
      <c r="C89" s="193"/>
      <c r="D89" s="193"/>
      <c r="E89" s="193"/>
      <c r="F89" s="193"/>
      <c r="G89" s="198" t="s">
        <v>351</v>
      </c>
      <c r="H89" s="199"/>
      <c r="I89" s="199"/>
      <c r="J89" s="199"/>
      <c r="K89" s="199"/>
    </row>
    <row r="90" spans="1:11" x14ac:dyDescent="0.3">
      <c r="A90" s="187" t="s">
        <v>492</v>
      </c>
      <c r="B90" s="192" t="s">
        <v>351</v>
      </c>
      <c r="C90" s="193"/>
      <c r="D90" s="193"/>
      <c r="E90" s="188" t="s">
        <v>493</v>
      </c>
      <c r="F90" s="189"/>
      <c r="G90" s="189"/>
      <c r="H90" s="223">
        <v>363492.69</v>
      </c>
      <c r="I90" s="223">
        <v>329430</v>
      </c>
      <c r="J90" s="226">
        <v>0</v>
      </c>
      <c r="K90" s="223">
        <v>692922.69</v>
      </c>
    </row>
    <row r="91" spans="1:11" x14ac:dyDescent="0.3">
      <c r="A91" s="187" t="s">
        <v>494</v>
      </c>
      <c r="B91" s="192" t="s">
        <v>351</v>
      </c>
      <c r="C91" s="193"/>
      <c r="D91" s="193"/>
      <c r="E91" s="193"/>
      <c r="F91" s="188" t="s">
        <v>493</v>
      </c>
      <c r="G91" s="189"/>
      <c r="H91" s="223">
        <v>363492.69</v>
      </c>
      <c r="I91" s="223">
        <v>329430</v>
      </c>
      <c r="J91" s="226">
        <v>0</v>
      </c>
      <c r="K91" s="223">
        <v>692922.69</v>
      </c>
    </row>
    <row r="92" spans="1:11" x14ac:dyDescent="0.3">
      <c r="A92" s="194" t="s">
        <v>495</v>
      </c>
      <c r="B92" s="192" t="s">
        <v>351</v>
      </c>
      <c r="C92" s="193"/>
      <c r="D92" s="193"/>
      <c r="E92" s="193"/>
      <c r="F92" s="193"/>
      <c r="G92" s="195" t="s">
        <v>496</v>
      </c>
      <c r="H92" s="224">
        <v>363492.69</v>
      </c>
      <c r="I92" s="224">
        <v>329430</v>
      </c>
      <c r="J92" s="225">
        <v>0</v>
      </c>
      <c r="K92" s="224">
        <v>692922.69</v>
      </c>
    </row>
    <row r="93" spans="1:11" x14ac:dyDescent="0.3">
      <c r="A93" s="197" t="s">
        <v>351</v>
      </c>
      <c r="B93" s="192" t="s">
        <v>351</v>
      </c>
      <c r="C93" s="193"/>
      <c r="D93" s="193"/>
      <c r="E93" s="193"/>
      <c r="F93" s="193"/>
      <c r="G93" s="198" t="s">
        <v>351</v>
      </c>
      <c r="H93" s="199"/>
      <c r="I93" s="199"/>
      <c r="J93" s="199"/>
      <c r="K93" s="199"/>
    </row>
    <row r="94" spans="1:11" x14ac:dyDescent="0.3">
      <c r="A94" s="187" t="s">
        <v>497</v>
      </c>
      <c r="B94" s="192" t="s">
        <v>351</v>
      </c>
      <c r="C94" s="193"/>
      <c r="D94" s="193"/>
      <c r="E94" s="188" t="s">
        <v>498</v>
      </c>
      <c r="F94" s="189"/>
      <c r="G94" s="189"/>
      <c r="H94" s="223">
        <v>-228098.21</v>
      </c>
      <c r="I94" s="226">
        <v>0</v>
      </c>
      <c r="J94" s="223">
        <v>7081.14</v>
      </c>
      <c r="K94" s="223">
        <v>-235179.35</v>
      </c>
    </row>
    <row r="95" spans="1:11" x14ac:dyDescent="0.3">
      <c r="A95" s="187" t="s">
        <v>499</v>
      </c>
      <c r="B95" s="192" t="s">
        <v>351</v>
      </c>
      <c r="C95" s="193"/>
      <c r="D95" s="193"/>
      <c r="E95" s="193"/>
      <c r="F95" s="188" t="s">
        <v>500</v>
      </c>
      <c r="G95" s="189"/>
      <c r="H95" s="223">
        <v>-228098.21</v>
      </c>
      <c r="I95" s="226">
        <v>0</v>
      </c>
      <c r="J95" s="223">
        <v>7081.14</v>
      </c>
      <c r="K95" s="223">
        <v>-235179.35</v>
      </c>
    </row>
    <row r="96" spans="1:11" x14ac:dyDescent="0.3">
      <c r="A96" s="194" t="s">
        <v>501</v>
      </c>
      <c r="B96" s="192" t="s">
        <v>351</v>
      </c>
      <c r="C96" s="193"/>
      <c r="D96" s="193"/>
      <c r="E96" s="193"/>
      <c r="F96" s="193"/>
      <c r="G96" s="195" t="s">
        <v>502</v>
      </c>
      <c r="H96" s="224">
        <v>-228098.21</v>
      </c>
      <c r="I96" s="225">
        <v>0</v>
      </c>
      <c r="J96" s="224">
        <v>7081.14</v>
      </c>
      <c r="K96" s="224">
        <v>-235179.35</v>
      </c>
    </row>
    <row r="97" spans="1:11" x14ac:dyDescent="0.3">
      <c r="A97" s="187" t="s">
        <v>351</v>
      </c>
      <c r="B97" s="192" t="s">
        <v>351</v>
      </c>
      <c r="C97" s="193"/>
      <c r="D97" s="193"/>
      <c r="E97" s="188" t="s">
        <v>351</v>
      </c>
      <c r="F97" s="189"/>
      <c r="G97" s="189"/>
      <c r="H97" s="189"/>
      <c r="I97" s="189"/>
      <c r="J97" s="189"/>
      <c r="K97" s="189"/>
    </row>
    <row r="98" spans="1:11" x14ac:dyDescent="0.3">
      <c r="A98" s="187" t="s">
        <v>52</v>
      </c>
      <c r="B98" s="188" t="s">
        <v>503</v>
      </c>
      <c r="C98" s="189"/>
      <c r="D98" s="189"/>
      <c r="E98" s="189"/>
      <c r="F98" s="189"/>
      <c r="G98" s="189"/>
      <c r="H98" s="223">
        <v>64739704.020000003</v>
      </c>
      <c r="I98" s="223">
        <v>16532614.960000001</v>
      </c>
      <c r="J98" s="223">
        <v>17727922.199999999</v>
      </c>
      <c r="K98" s="223">
        <v>65935011.259999998</v>
      </c>
    </row>
    <row r="99" spans="1:11" x14ac:dyDescent="0.3">
      <c r="A99" s="187" t="s">
        <v>504</v>
      </c>
      <c r="B99" s="191" t="s">
        <v>351</v>
      </c>
      <c r="C99" s="188" t="s">
        <v>505</v>
      </c>
      <c r="D99" s="189"/>
      <c r="E99" s="189"/>
      <c r="F99" s="189"/>
      <c r="G99" s="189"/>
      <c r="H99" s="223">
        <v>51775579.469999999</v>
      </c>
      <c r="I99" s="223">
        <v>16432101.189999999</v>
      </c>
      <c r="J99" s="223">
        <v>17433987.210000001</v>
      </c>
      <c r="K99" s="223">
        <v>52777465.490000002</v>
      </c>
    </row>
    <row r="100" spans="1:11" x14ac:dyDescent="0.3">
      <c r="A100" s="187" t="s">
        <v>506</v>
      </c>
      <c r="B100" s="192" t="s">
        <v>351</v>
      </c>
      <c r="C100" s="193"/>
      <c r="D100" s="188" t="s">
        <v>507</v>
      </c>
      <c r="E100" s="189"/>
      <c r="F100" s="189"/>
      <c r="G100" s="189"/>
      <c r="H100" s="223">
        <v>7694352.9800000004</v>
      </c>
      <c r="I100" s="223">
        <v>11676798.25</v>
      </c>
      <c r="J100" s="223">
        <v>11225653.880000001</v>
      </c>
      <c r="K100" s="223">
        <v>7243208.6100000003</v>
      </c>
    </row>
    <row r="101" spans="1:11" x14ac:dyDescent="0.3">
      <c r="A101" s="187" t="s">
        <v>508</v>
      </c>
      <c r="B101" s="192" t="s">
        <v>351</v>
      </c>
      <c r="C101" s="193"/>
      <c r="D101" s="193"/>
      <c r="E101" s="188" t="s">
        <v>509</v>
      </c>
      <c r="F101" s="189"/>
      <c r="G101" s="189"/>
      <c r="H101" s="223">
        <v>5781867.9000000004</v>
      </c>
      <c r="I101" s="223">
        <v>8385727.7000000002</v>
      </c>
      <c r="J101" s="223">
        <v>7862658.8499999996</v>
      </c>
      <c r="K101" s="223">
        <v>5258799.05</v>
      </c>
    </row>
    <row r="102" spans="1:11" x14ac:dyDescent="0.3">
      <c r="A102" s="187" t="s">
        <v>510</v>
      </c>
      <c r="B102" s="192" t="s">
        <v>351</v>
      </c>
      <c r="C102" s="193"/>
      <c r="D102" s="193"/>
      <c r="E102" s="193"/>
      <c r="F102" s="188" t="s">
        <v>509</v>
      </c>
      <c r="G102" s="189"/>
      <c r="H102" s="223">
        <v>5781867.9000000004</v>
      </c>
      <c r="I102" s="223">
        <v>8385727.7000000002</v>
      </c>
      <c r="J102" s="223">
        <v>7862658.8499999996</v>
      </c>
      <c r="K102" s="223">
        <v>5258799.05</v>
      </c>
    </row>
    <row r="103" spans="1:11" x14ac:dyDescent="0.3">
      <c r="A103" s="194" t="s">
        <v>511</v>
      </c>
      <c r="B103" s="192" t="s">
        <v>351</v>
      </c>
      <c r="C103" s="193"/>
      <c r="D103" s="193"/>
      <c r="E103" s="193"/>
      <c r="F103" s="193"/>
      <c r="G103" s="195" t="s">
        <v>512</v>
      </c>
      <c r="H103" s="225">
        <v>0</v>
      </c>
      <c r="I103" s="224">
        <v>2144319.0699999998</v>
      </c>
      <c r="J103" s="224">
        <v>2144319.0699999998</v>
      </c>
      <c r="K103" s="225">
        <v>0</v>
      </c>
    </row>
    <row r="104" spans="1:11" x14ac:dyDescent="0.3">
      <c r="A104" s="194" t="s">
        <v>513</v>
      </c>
      <c r="B104" s="192" t="s">
        <v>351</v>
      </c>
      <c r="C104" s="193"/>
      <c r="D104" s="193"/>
      <c r="E104" s="193"/>
      <c r="F104" s="193"/>
      <c r="G104" s="195" t="s">
        <v>514</v>
      </c>
      <c r="H104" s="224">
        <v>3586958.09</v>
      </c>
      <c r="I104" s="224">
        <v>3586958.09</v>
      </c>
      <c r="J104" s="224">
        <v>3772115.87</v>
      </c>
      <c r="K104" s="224">
        <v>3772115.87</v>
      </c>
    </row>
    <row r="105" spans="1:11" x14ac:dyDescent="0.3">
      <c r="A105" s="194" t="s">
        <v>515</v>
      </c>
      <c r="B105" s="192" t="s">
        <v>351</v>
      </c>
      <c r="C105" s="193"/>
      <c r="D105" s="193"/>
      <c r="E105" s="193"/>
      <c r="F105" s="193"/>
      <c r="G105" s="195" t="s">
        <v>516</v>
      </c>
      <c r="H105" s="224">
        <v>1971102.71</v>
      </c>
      <c r="I105" s="224">
        <v>1971102.71</v>
      </c>
      <c r="J105" s="224">
        <v>1257853</v>
      </c>
      <c r="K105" s="224">
        <v>1257853</v>
      </c>
    </row>
    <row r="106" spans="1:11" x14ac:dyDescent="0.3">
      <c r="A106" s="194" t="s">
        <v>517</v>
      </c>
      <c r="B106" s="192" t="s">
        <v>351</v>
      </c>
      <c r="C106" s="193"/>
      <c r="D106" s="193"/>
      <c r="E106" s="193"/>
      <c r="F106" s="193"/>
      <c r="G106" s="195" t="s">
        <v>518</v>
      </c>
      <c r="H106" s="225">
        <v>0</v>
      </c>
      <c r="I106" s="224">
        <v>9045.65</v>
      </c>
      <c r="J106" s="224">
        <v>9045.65</v>
      </c>
      <c r="K106" s="225">
        <v>0</v>
      </c>
    </row>
    <row r="107" spans="1:11" x14ac:dyDescent="0.3">
      <c r="A107" s="194" t="s">
        <v>519</v>
      </c>
      <c r="B107" s="192" t="s">
        <v>351</v>
      </c>
      <c r="C107" s="193"/>
      <c r="D107" s="193"/>
      <c r="E107" s="193"/>
      <c r="F107" s="193"/>
      <c r="G107" s="195" t="s">
        <v>520</v>
      </c>
      <c r="H107" s="225">
        <v>0</v>
      </c>
      <c r="I107" s="224">
        <v>55368.69</v>
      </c>
      <c r="J107" s="224">
        <v>55368.69</v>
      </c>
      <c r="K107" s="225">
        <v>0</v>
      </c>
    </row>
    <row r="108" spans="1:11" x14ac:dyDescent="0.3">
      <c r="A108" s="194" t="s">
        <v>521</v>
      </c>
      <c r="B108" s="192" t="s">
        <v>351</v>
      </c>
      <c r="C108" s="193"/>
      <c r="D108" s="193"/>
      <c r="E108" s="193"/>
      <c r="F108" s="193"/>
      <c r="G108" s="195" t="s">
        <v>522</v>
      </c>
      <c r="H108" s="224">
        <v>223807.1</v>
      </c>
      <c r="I108" s="224">
        <v>618933.49</v>
      </c>
      <c r="J108" s="224">
        <v>623956.56999999995</v>
      </c>
      <c r="K108" s="224">
        <v>228830.18</v>
      </c>
    </row>
    <row r="109" spans="1:11" x14ac:dyDescent="0.3">
      <c r="A109" s="197" t="s">
        <v>351</v>
      </c>
      <c r="B109" s="192" t="s">
        <v>351</v>
      </c>
      <c r="C109" s="193"/>
      <c r="D109" s="193"/>
      <c r="E109" s="193"/>
      <c r="F109" s="193"/>
      <c r="G109" s="198" t="s">
        <v>351</v>
      </c>
      <c r="H109" s="199"/>
      <c r="I109" s="199"/>
      <c r="J109" s="199"/>
      <c r="K109" s="199"/>
    </row>
    <row r="110" spans="1:11" x14ac:dyDescent="0.3">
      <c r="A110" s="187" t="s">
        <v>523</v>
      </c>
      <c r="B110" s="192" t="s">
        <v>351</v>
      </c>
      <c r="C110" s="193"/>
      <c r="D110" s="193"/>
      <c r="E110" s="188" t="s">
        <v>524</v>
      </c>
      <c r="F110" s="189"/>
      <c r="G110" s="189"/>
      <c r="H110" s="223">
        <v>901195.52</v>
      </c>
      <c r="I110" s="223">
        <v>914710.1</v>
      </c>
      <c r="J110" s="223">
        <v>1033390.18</v>
      </c>
      <c r="K110" s="223">
        <v>1019875.6</v>
      </c>
    </row>
    <row r="111" spans="1:11" x14ac:dyDescent="0.3">
      <c r="A111" s="187" t="s">
        <v>525</v>
      </c>
      <c r="B111" s="192" t="s">
        <v>351</v>
      </c>
      <c r="C111" s="193"/>
      <c r="D111" s="193"/>
      <c r="E111" s="193"/>
      <c r="F111" s="188" t="s">
        <v>524</v>
      </c>
      <c r="G111" s="189"/>
      <c r="H111" s="223">
        <v>901195.52</v>
      </c>
      <c r="I111" s="223">
        <v>914710.1</v>
      </c>
      <c r="J111" s="223">
        <v>1033390.18</v>
      </c>
      <c r="K111" s="223">
        <v>1019875.6</v>
      </c>
    </row>
    <row r="112" spans="1:11" x14ac:dyDescent="0.3">
      <c r="A112" s="194" t="s">
        <v>526</v>
      </c>
      <c r="B112" s="192" t="s">
        <v>351</v>
      </c>
      <c r="C112" s="193"/>
      <c r="D112" s="193"/>
      <c r="E112" s="193"/>
      <c r="F112" s="193"/>
      <c r="G112" s="195" t="s">
        <v>527</v>
      </c>
      <c r="H112" s="224">
        <v>709180.69</v>
      </c>
      <c r="I112" s="224">
        <v>722695.26</v>
      </c>
      <c r="J112" s="224">
        <v>749414.19</v>
      </c>
      <c r="K112" s="224">
        <v>735899.62</v>
      </c>
    </row>
    <row r="113" spans="1:11" x14ac:dyDescent="0.3">
      <c r="A113" s="194" t="s">
        <v>528</v>
      </c>
      <c r="B113" s="192" t="s">
        <v>351</v>
      </c>
      <c r="C113" s="193"/>
      <c r="D113" s="193"/>
      <c r="E113" s="193"/>
      <c r="F113" s="193"/>
      <c r="G113" s="195" t="s">
        <v>529</v>
      </c>
      <c r="H113" s="224">
        <v>160764.67000000001</v>
      </c>
      <c r="I113" s="224">
        <v>160764.67000000001</v>
      </c>
      <c r="J113" s="224">
        <v>234160.24</v>
      </c>
      <c r="K113" s="224">
        <v>234160.24</v>
      </c>
    </row>
    <row r="114" spans="1:11" x14ac:dyDescent="0.3">
      <c r="A114" s="194" t="s">
        <v>530</v>
      </c>
      <c r="B114" s="192" t="s">
        <v>351</v>
      </c>
      <c r="C114" s="193"/>
      <c r="D114" s="193"/>
      <c r="E114" s="193"/>
      <c r="F114" s="193"/>
      <c r="G114" s="195" t="s">
        <v>531</v>
      </c>
      <c r="H114" s="225">
        <v>143.68</v>
      </c>
      <c r="I114" s="225">
        <v>143.68</v>
      </c>
      <c r="J114" s="225">
        <v>83.81</v>
      </c>
      <c r="K114" s="225">
        <v>83.81</v>
      </c>
    </row>
    <row r="115" spans="1:11" x14ac:dyDescent="0.3">
      <c r="A115" s="194" t="s">
        <v>532</v>
      </c>
      <c r="B115" s="192" t="s">
        <v>351</v>
      </c>
      <c r="C115" s="193"/>
      <c r="D115" s="193"/>
      <c r="E115" s="193"/>
      <c r="F115" s="193"/>
      <c r="G115" s="195" t="s">
        <v>533</v>
      </c>
      <c r="H115" s="224">
        <v>19947.8</v>
      </c>
      <c r="I115" s="224">
        <v>19947.8</v>
      </c>
      <c r="J115" s="224">
        <v>28914.14</v>
      </c>
      <c r="K115" s="224">
        <v>28914.14</v>
      </c>
    </row>
    <row r="116" spans="1:11" x14ac:dyDescent="0.3">
      <c r="A116" s="194" t="s">
        <v>534</v>
      </c>
      <c r="B116" s="192" t="s">
        <v>351</v>
      </c>
      <c r="C116" s="193"/>
      <c r="D116" s="193"/>
      <c r="E116" s="193"/>
      <c r="F116" s="193"/>
      <c r="G116" s="195" t="s">
        <v>535</v>
      </c>
      <c r="H116" s="224">
        <v>11158.68</v>
      </c>
      <c r="I116" s="224">
        <v>11158.69</v>
      </c>
      <c r="J116" s="224">
        <v>20817.8</v>
      </c>
      <c r="K116" s="224">
        <v>20817.79</v>
      </c>
    </row>
    <row r="117" spans="1:11" x14ac:dyDescent="0.3">
      <c r="A117" s="197" t="s">
        <v>351</v>
      </c>
      <c r="B117" s="192" t="s">
        <v>351</v>
      </c>
      <c r="C117" s="193"/>
      <c r="D117" s="193"/>
      <c r="E117" s="193"/>
      <c r="F117" s="193"/>
      <c r="G117" s="198" t="s">
        <v>351</v>
      </c>
      <c r="H117" s="199"/>
      <c r="I117" s="199"/>
      <c r="J117" s="199"/>
      <c r="K117" s="199"/>
    </row>
    <row r="118" spans="1:11" x14ac:dyDescent="0.3">
      <c r="A118" s="187" t="s">
        <v>536</v>
      </c>
      <c r="B118" s="192" t="s">
        <v>351</v>
      </c>
      <c r="C118" s="193"/>
      <c r="D118" s="193"/>
      <c r="E118" s="188" t="s">
        <v>537</v>
      </c>
      <c r="F118" s="189"/>
      <c r="G118" s="189"/>
      <c r="H118" s="223">
        <v>265256.90000000002</v>
      </c>
      <c r="I118" s="223">
        <v>252170.73</v>
      </c>
      <c r="J118" s="223">
        <v>287839.90999999997</v>
      </c>
      <c r="K118" s="223">
        <v>300926.08000000002</v>
      </c>
    </row>
    <row r="119" spans="1:11" x14ac:dyDescent="0.3">
      <c r="A119" s="187" t="s">
        <v>538</v>
      </c>
      <c r="B119" s="192" t="s">
        <v>351</v>
      </c>
      <c r="C119" s="193"/>
      <c r="D119" s="193"/>
      <c r="E119" s="193"/>
      <c r="F119" s="188" t="s">
        <v>537</v>
      </c>
      <c r="G119" s="189"/>
      <c r="H119" s="223">
        <v>265256.90000000002</v>
      </c>
      <c r="I119" s="223">
        <v>252170.73</v>
      </c>
      <c r="J119" s="223">
        <v>287839.90999999997</v>
      </c>
      <c r="K119" s="223">
        <v>300926.08000000002</v>
      </c>
    </row>
    <row r="120" spans="1:11" x14ac:dyDescent="0.3">
      <c r="A120" s="194" t="s">
        <v>539</v>
      </c>
      <c r="B120" s="192" t="s">
        <v>351</v>
      </c>
      <c r="C120" s="193"/>
      <c r="D120" s="193"/>
      <c r="E120" s="193"/>
      <c r="F120" s="193"/>
      <c r="G120" s="195" t="s">
        <v>540</v>
      </c>
      <c r="H120" s="224">
        <v>142376.5</v>
      </c>
      <c r="I120" s="224">
        <v>142898.57999999999</v>
      </c>
      <c r="J120" s="224">
        <v>161938.32</v>
      </c>
      <c r="K120" s="224">
        <v>161416.24</v>
      </c>
    </row>
    <row r="121" spans="1:11" x14ac:dyDescent="0.3">
      <c r="A121" s="194" t="s">
        <v>541</v>
      </c>
      <c r="B121" s="192" t="s">
        <v>351</v>
      </c>
      <c r="C121" s="193"/>
      <c r="D121" s="193"/>
      <c r="E121" s="193"/>
      <c r="F121" s="193"/>
      <c r="G121" s="195" t="s">
        <v>542</v>
      </c>
      <c r="H121" s="224">
        <v>1220.06</v>
      </c>
      <c r="I121" s="224">
        <v>1220.06</v>
      </c>
      <c r="J121" s="224">
        <v>1041.1199999999999</v>
      </c>
      <c r="K121" s="224">
        <v>1041.1199999999999</v>
      </c>
    </row>
    <row r="122" spans="1:11" x14ac:dyDescent="0.3">
      <c r="A122" s="194" t="s">
        <v>543</v>
      </c>
      <c r="B122" s="192" t="s">
        <v>351</v>
      </c>
      <c r="C122" s="193"/>
      <c r="D122" s="193"/>
      <c r="E122" s="193"/>
      <c r="F122" s="193"/>
      <c r="G122" s="195" t="s">
        <v>544</v>
      </c>
      <c r="H122" s="224">
        <v>5568.31</v>
      </c>
      <c r="I122" s="224">
        <v>5570.42</v>
      </c>
      <c r="J122" s="224">
        <v>5808.64</v>
      </c>
      <c r="K122" s="224">
        <v>5806.53</v>
      </c>
    </row>
    <row r="123" spans="1:11" x14ac:dyDescent="0.3">
      <c r="A123" s="194" t="s">
        <v>545</v>
      </c>
      <c r="B123" s="192" t="s">
        <v>351</v>
      </c>
      <c r="C123" s="193"/>
      <c r="D123" s="193"/>
      <c r="E123" s="193"/>
      <c r="F123" s="193"/>
      <c r="G123" s="195" t="s">
        <v>546</v>
      </c>
      <c r="H123" s="224">
        <v>39035.18</v>
      </c>
      <c r="I123" s="224">
        <v>25424.82</v>
      </c>
      <c r="J123" s="224">
        <v>25740.21</v>
      </c>
      <c r="K123" s="224">
        <v>39350.57</v>
      </c>
    </row>
    <row r="124" spans="1:11" x14ac:dyDescent="0.3">
      <c r="A124" s="194" t="s">
        <v>547</v>
      </c>
      <c r="B124" s="192" t="s">
        <v>351</v>
      </c>
      <c r="C124" s="193"/>
      <c r="D124" s="193"/>
      <c r="E124" s="193"/>
      <c r="F124" s="193"/>
      <c r="G124" s="195" t="s">
        <v>548</v>
      </c>
      <c r="H124" s="224">
        <v>44803.72</v>
      </c>
      <c r="I124" s="224">
        <v>44803.72</v>
      </c>
      <c r="J124" s="224">
        <v>49313.15</v>
      </c>
      <c r="K124" s="224">
        <v>49313.15</v>
      </c>
    </row>
    <row r="125" spans="1:11" x14ac:dyDescent="0.3">
      <c r="A125" s="194" t="s">
        <v>549</v>
      </c>
      <c r="B125" s="192" t="s">
        <v>351</v>
      </c>
      <c r="C125" s="193"/>
      <c r="D125" s="193"/>
      <c r="E125" s="193"/>
      <c r="F125" s="193"/>
      <c r="G125" s="195" t="s">
        <v>550</v>
      </c>
      <c r="H125" s="224">
        <v>11188.97</v>
      </c>
      <c r="I125" s="224">
        <v>11188.97</v>
      </c>
      <c r="J125" s="224">
        <v>22060.7</v>
      </c>
      <c r="K125" s="224">
        <v>22060.7</v>
      </c>
    </row>
    <row r="126" spans="1:11" x14ac:dyDescent="0.3">
      <c r="A126" s="194" t="s">
        <v>551</v>
      </c>
      <c r="B126" s="192" t="s">
        <v>351</v>
      </c>
      <c r="C126" s="193"/>
      <c r="D126" s="193"/>
      <c r="E126" s="193"/>
      <c r="F126" s="193"/>
      <c r="G126" s="195" t="s">
        <v>552</v>
      </c>
      <c r="H126" s="224">
        <v>1725.02</v>
      </c>
      <c r="I126" s="224">
        <v>1725.02</v>
      </c>
      <c r="J126" s="224">
        <v>3357.6</v>
      </c>
      <c r="K126" s="224">
        <v>3357.6</v>
      </c>
    </row>
    <row r="127" spans="1:11" x14ac:dyDescent="0.3">
      <c r="A127" s="194" t="s">
        <v>553</v>
      </c>
      <c r="B127" s="192" t="s">
        <v>351</v>
      </c>
      <c r="C127" s="193"/>
      <c r="D127" s="193"/>
      <c r="E127" s="193"/>
      <c r="F127" s="193"/>
      <c r="G127" s="195" t="s">
        <v>554</v>
      </c>
      <c r="H127" s="224">
        <v>19339.14</v>
      </c>
      <c r="I127" s="224">
        <v>19339.14</v>
      </c>
      <c r="J127" s="224">
        <v>18580.169999999998</v>
      </c>
      <c r="K127" s="224">
        <v>18580.169999999998</v>
      </c>
    </row>
    <row r="128" spans="1:11" x14ac:dyDescent="0.3">
      <c r="A128" s="197" t="s">
        <v>351</v>
      </c>
      <c r="B128" s="192" t="s">
        <v>351</v>
      </c>
      <c r="C128" s="193"/>
      <c r="D128" s="193"/>
      <c r="E128" s="193"/>
      <c r="F128" s="193"/>
      <c r="G128" s="198" t="s">
        <v>351</v>
      </c>
      <c r="H128" s="199"/>
      <c r="I128" s="199"/>
      <c r="J128" s="199"/>
      <c r="K128" s="199"/>
    </row>
    <row r="129" spans="1:11" x14ac:dyDescent="0.3">
      <c r="A129" s="187" t="s">
        <v>555</v>
      </c>
      <c r="B129" s="192" t="s">
        <v>351</v>
      </c>
      <c r="C129" s="193"/>
      <c r="D129" s="193"/>
      <c r="E129" s="188" t="s">
        <v>556</v>
      </c>
      <c r="F129" s="189"/>
      <c r="G129" s="189"/>
      <c r="H129" s="223">
        <v>746032.66</v>
      </c>
      <c r="I129" s="223">
        <v>2124189.7200000002</v>
      </c>
      <c r="J129" s="223">
        <v>2041628.29</v>
      </c>
      <c r="K129" s="223">
        <v>663471.23</v>
      </c>
    </row>
    <row r="130" spans="1:11" x14ac:dyDescent="0.3">
      <c r="A130" s="187" t="s">
        <v>557</v>
      </c>
      <c r="B130" s="192" t="s">
        <v>351</v>
      </c>
      <c r="C130" s="193"/>
      <c r="D130" s="193"/>
      <c r="E130" s="193"/>
      <c r="F130" s="188" t="s">
        <v>556</v>
      </c>
      <c r="G130" s="189"/>
      <c r="H130" s="223">
        <v>746032.66</v>
      </c>
      <c r="I130" s="223">
        <v>2124189.7200000002</v>
      </c>
      <c r="J130" s="223">
        <v>2041628.29</v>
      </c>
      <c r="K130" s="223">
        <v>663471.23</v>
      </c>
    </row>
    <row r="131" spans="1:11" x14ac:dyDescent="0.3">
      <c r="A131" s="194" t="s">
        <v>558</v>
      </c>
      <c r="B131" s="192" t="s">
        <v>351</v>
      </c>
      <c r="C131" s="193"/>
      <c r="D131" s="193"/>
      <c r="E131" s="193"/>
      <c r="F131" s="193"/>
      <c r="G131" s="195" t="s">
        <v>559</v>
      </c>
      <c r="H131" s="224">
        <v>746032.66</v>
      </c>
      <c r="I131" s="224">
        <v>2124189.7200000002</v>
      </c>
      <c r="J131" s="224">
        <v>2041628.29</v>
      </c>
      <c r="K131" s="224">
        <v>663471.23</v>
      </c>
    </row>
    <row r="132" spans="1:11" x14ac:dyDescent="0.3">
      <c r="A132" s="197" t="s">
        <v>351</v>
      </c>
      <c r="B132" s="192" t="s">
        <v>351</v>
      </c>
      <c r="C132" s="193"/>
      <c r="D132" s="193"/>
      <c r="E132" s="193"/>
      <c r="F132" s="193"/>
      <c r="G132" s="198" t="s">
        <v>351</v>
      </c>
      <c r="H132" s="199"/>
      <c r="I132" s="199"/>
      <c r="J132" s="199"/>
      <c r="K132" s="199"/>
    </row>
    <row r="133" spans="1:11" x14ac:dyDescent="0.3">
      <c r="A133" s="187" t="s">
        <v>560</v>
      </c>
      <c r="B133" s="192" t="s">
        <v>351</v>
      </c>
      <c r="C133" s="193"/>
      <c r="D133" s="193"/>
      <c r="E133" s="188" t="s">
        <v>395</v>
      </c>
      <c r="F133" s="189"/>
      <c r="G133" s="189"/>
      <c r="H133" s="226">
        <v>0</v>
      </c>
      <c r="I133" s="226">
        <v>0</v>
      </c>
      <c r="J133" s="226">
        <v>136.65</v>
      </c>
      <c r="K133" s="226">
        <v>136.65</v>
      </c>
    </row>
    <row r="134" spans="1:11" x14ac:dyDescent="0.3">
      <c r="A134" s="187" t="s">
        <v>561</v>
      </c>
      <c r="B134" s="192" t="s">
        <v>351</v>
      </c>
      <c r="C134" s="193"/>
      <c r="D134" s="193"/>
      <c r="E134" s="193"/>
      <c r="F134" s="188" t="s">
        <v>395</v>
      </c>
      <c r="G134" s="189"/>
      <c r="H134" s="226">
        <v>0</v>
      </c>
      <c r="I134" s="226">
        <v>0</v>
      </c>
      <c r="J134" s="226">
        <v>136.65</v>
      </c>
      <c r="K134" s="226">
        <v>136.65</v>
      </c>
    </row>
    <row r="135" spans="1:11" x14ac:dyDescent="0.3">
      <c r="A135" s="194" t="s">
        <v>562</v>
      </c>
      <c r="B135" s="192" t="s">
        <v>351</v>
      </c>
      <c r="C135" s="193"/>
      <c r="D135" s="193"/>
      <c r="E135" s="193"/>
      <c r="F135" s="193"/>
      <c r="G135" s="195" t="s">
        <v>408</v>
      </c>
      <c r="H135" s="225">
        <v>0</v>
      </c>
      <c r="I135" s="225">
        <v>0</v>
      </c>
      <c r="J135" s="225">
        <v>136.65</v>
      </c>
      <c r="K135" s="225">
        <v>136.65</v>
      </c>
    </row>
    <row r="136" spans="1:11" x14ac:dyDescent="0.3">
      <c r="A136" s="187" t="s">
        <v>351</v>
      </c>
      <c r="B136" s="192" t="s">
        <v>351</v>
      </c>
      <c r="C136" s="193"/>
      <c r="D136" s="193"/>
      <c r="E136" s="188" t="s">
        <v>351</v>
      </c>
      <c r="F136" s="189"/>
      <c r="G136" s="189"/>
      <c r="H136" s="189"/>
      <c r="I136" s="189"/>
      <c r="J136" s="189"/>
      <c r="K136" s="189"/>
    </row>
    <row r="137" spans="1:11" x14ac:dyDescent="0.3">
      <c r="A137" s="187" t="s">
        <v>563</v>
      </c>
      <c r="B137" s="192" t="s">
        <v>351</v>
      </c>
      <c r="C137" s="193"/>
      <c r="D137" s="188" t="s">
        <v>564</v>
      </c>
      <c r="E137" s="189"/>
      <c r="F137" s="189"/>
      <c r="G137" s="189"/>
      <c r="H137" s="223">
        <v>44081226.490000002</v>
      </c>
      <c r="I137" s="223">
        <v>4755302.9400000004</v>
      </c>
      <c r="J137" s="223">
        <v>6208333.3300000001</v>
      </c>
      <c r="K137" s="223">
        <v>45534256.880000003</v>
      </c>
    </row>
    <row r="138" spans="1:11" x14ac:dyDescent="0.3">
      <c r="A138" s="187" t="s">
        <v>565</v>
      </c>
      <c r="B138" s="192" t="s">
        <v>351</v>
      </c>
      <c r="C138" s="193"/>
      <c r="D138" s="193"/>
      <c r="E138" s="188" t="s">
        <v>564</v>
      </c>
      <c r="F138" s="189"/>
      <c r="G138" s="189"/>
      <c r="H138" s="223">
        <v>44081226.490000002</v>
      </c>
      <c r="I138" s="223">
        <v>4755302.9400000004</v>
      </c>
      <c r="J138" s="223">
        <v>6208333.3300000001</v>
      </c>
      <c r="K138" s="223">
        <v>45534256.880000003</v>
      </c>
    </row>
    <row r="139" spans="1:11" x14ac:dyDescent="0.3">
      <c r="A139" s="187" t="s">
        <v>566</v>
      </c>
      <c r="B139" s="192" t="s">
        <v>351</v>
      </c>
      <c r="C139" s="193"/>
      <c r="D139" s="193"/>
      <c r="E139" s="193"/>
      <c r="F139" s="188" t="s">
        <v>564</v>
      </c>
      <c r="G139" s="189"/>
      <c r="H139" s="223">
        <v>44081226.490000002</v>
      </c>
      <c r="I139" s="223">
        <v>4755302.9400000004</v>
      </c>
      <c r="J139" s="223">
        <v>6208333.3300000001</v>
      </c>
      <c r="K139" s="223">
        <v>45534256.880000003</v>
      </c>
    </row>
    <row r="140" spans="1:11" x14ac:dyDescent="0.3">
      <c r="A140" s="194" t="s">
        <v>567</v>
      </c>
      <c r="B140" s="192" t="s">
        <v>351</v>
      </c>
      <c r="C140" s="193"/>
      <c r="D140" s="193"/>
      <c r="E140" s="193"/>
      <c r="F140" s="193"/>
      <c r="G140" s="195" t="s">
        <v>568</v>
      </c>
      <c r="H140" s="224">
        <v>44081226.490000002</v>
      </c>
      <c r="I140" s="224">
        <v>4755302.9400000004</v>
      </c>
      <c r="J140" s="224">
        <v>6208333.3300000001</v>
      </c>
      <c r="K140" s="224">
        <v>45534256.880000003</v>
      </c>
    </row>
    <row r="141" spans="1:11" x14ac:dyDescent="0.3">
      <c r="A141" s="197" t="s">
        <v>351</v>
      </c>
      <c r="B141" s="192" t="s">
        <v>351</v>
      </c>
      <c r="C141" s="193"/>
      <c r="D141" s="193"/>
      <c r="E141" s="193"/>
      <c r="F141" s="193"/>
      <c r="G141" s="198" t="s">
        <v>351</v>
      </c>
      <c r="H141" s="199"/>
      <c r="I141" s="199"/>
      <c r="J141" s="199"/>
      <c r="K141" s="199"/>
    </row>
    <row r="142" spans="1:11" x14ac:dyDescent="0.3">
      <c r="A142" s="187" t="s">
        <v>569</v>
      </c>
      <c r="B142" s="191" t="s">
        <v>351</v>
      </c>
      <c r="C142" s="188" t="s">
        <v>570</v>
      </c>
      <c r="D142" s="189"/>
      <c r="E142" s="189"/>
      <c r="F142" s="189"/>
      <c r="G142" s="189"/>
      <c r="H142" s="223">
        <v>14952461.550000001</v>
      </c>
      <c r="I142" s="223">
        <v>100513.77</v>
      </c>
      <c r="J142" s="223">
        <v>293934.99</v>
      </c>
      <c r="K142" s="223">
        <v>15145882.77</v>
      </c>
    </row>
    <row r="143" spans="1:11" x14ac:dyDescent="0.3">
      <c r="A143" s="187" t="s">
        <v>571</v>
      </c>
      <c r="B143" s="192" t="s">
        <v>351</v>
      </c>
      <c r="C143" s="193"/>
      <c r="D143" s="188" t="s">
        <v>572</v>
      </c>
      <c r="E143" s="189"/>
      <c r="F143" s="189"/>
      <c r="G143" s="189"/>
      <c r="H143" s="223">
        <v>14952461.550000001</v>
      </c>
      <c r="I143" s="223">
        <v>100513.77</v>
      </c>
      <c r="J143" s="223">
        <v>293934.99</v>
      </c>
      <c r="K143" s="223">
        <v>15145882.77</v>
      </c>
    </row>
    <row r="144" spans="1:11" x14ac:dyDescent="0.3">
      <c r="A144" s="187" t="s">
        <v>573</v>
      </c>
      <c r="B144" s="192" t="s">
        <v>351</v>
      </c>
      <c r="C144" s="193"/>
      <c r="D144" s="193"/>
      <c r="E144" s="188" t="s">
        <v>574</v>
      </c>
      <c r="F144" s="189"/>
      <c r="G144" s="189"/>
      <c r="H144" s="223">
        <v>14634168.65</v>
      </c>
      <c r="I144" s="226">
        <v>0</v>
      </c>
      <c r="J144" s="223">
        <v>250700.18</v>
      </c>
      <c r="K144" s="223">
        <v>14884868.83</v>
      </c>
    </row>
    <row r="145" spans="1:11" x14ac:dyDescent="0.3">
      <c r="A145" s="187" t="s">
        <v>575</v>
      </c>
      <c r="B145" s="192" t="s">
        <v>351</v>
      </c>
      <c r="C145" s="193"/>
      <c r="D145" s="193"/>
      <c r="E145" s="193"/>
      <c r="F145" s="188" t="s">
        <v>574</v>
      </c>
      <c r="G145" s="189"/>
      <c r="H145" s="223">
        <v>14634168.65</v>
      </c>
      <c r="I145" s="226">
        <v>0</v>
      </c>
      <c r="J145" s="223">
        <v>250700.18</v>
      </c>
      <c r="K145" s="223">
        <v>14884868.83</v>
      </c>
    </row>
    <row r="146" spans="1:11" x14ac:dyDescent="0.3">
      <c r="A146" s="194" t="s">
        <v>578</v>
      </c>
      <c r="B146" s="192" t="s">
        <v>351</v>
      </c>
      <c r="C146" s="193"/>
      <c r="D146" s="193"/>
      <c r="E146" s="193"/>
      <c r="F146" s="193"/>
      <c r="G146" s="195" t="s">
        <v>579</v>
      </c>
      <c r="H146" s="224">
        <v>14634168.65</v>
      </c>
      <c r="I146" s="225">
        <v>0</v>
      </c>
      <c r="J146" s="224">
        <v>250700.18</v>
      </c>
      <c r="K146" s="224">
        <v>14884868.83</v>
      </c>
    </row>
    <row r="147" spans="1:11" x14ac:dyDescent="0.3">
      <c r="A147" s="197" t="s">
        <v>351</v>
      </c>
      <c r="B147" s="192" t="s">
        <v>351</v>
      </c>
      <c r="C147" s="193"/>
      <c r="D147" s="193"/>
      <c r="E147" s="193"/>
      <c r="F147" s="193"/>
      <c r="G147" s="198" t="s">
        <v>351</v>
      </c>
      <c r="H147" s="199"/>
      <c r="I147" s="199"/>
      <c r="J147" s="199"/>
      <c r="K147" s="199"/>
    </row>
    <row r="148" spans="1:11" x14ac:dyDescent="0.3">
      <c r="A148" s="187" t="s">
        <v>580</v>
      </c>
      <c r="B148" s="192" t="s">
        <v>351</v>
      </c>
      <c r="C148" s="193"/>
      <c r="D148" s="193"/>
      <c r="E148" s="188" t="s">
        <v>581</v>
      </c>
      <c r="F148" s="189"/>
      <c r="G148" s="189"/>
      <c r="H148" s="223">
        <v>125964.12</v>
      </c>
      <c r="I148" s="223">
        <v>5417.61</v>
      </c>
      <c r="J148" s="226">
        <v>0</v>
      </c>
      <c r="K148" s="223">
        <v>120546.51</v>
      </c>
    </row>
    <row r="149" spans="1:11" x14ac:dyDescent="0.3">
      <c r="A149" s="187" t="s">
        <v>582</v>
      </c>
      <c r="B149" s="192" t="s">
        <v>351</v>
      </c>
      <c r="C149" s="193"/>
      <c r="D149" s="193"/>
      <c r="E149" s="193"/>
      <c r="F149" s="188" t="s">
        <v>581</v>
      </c>
      <c r="G149" s="189"/>
      <c r="H149" s="223">
        <v>125964.12</v>
      </c>
      <c r="I149" s="223">
        <v>5417.61</v>
      </c>
      <c r="J149" s="226">
        <v>0</v>
      </c>
      <c r="K149" s="223">
        <v>120546.51</v>
      </c>
    </row>
    <row r="150" spans="1:11" x14ac:dyDescent="0.3">
      <c r="A150" s="194" t="s">
        <v>583</v>
      </c>
      <c r="B150" s="192" t="s">
        <v>351</v>
      </c>
      <c r="C150" s="193"/>
      <c r="D150" s="193"/>
      <c r="E150" s="193"/>
      <c r="F150" s="193"/>
      <c r="G150" s="195" t="s">
        <v>584</v>
      </c>
      <c r="H150" s="224">
        <v>125964.12</v>
      </c>
      <c r="I150" s="224">
        <v>5417.61</v>
      </c>
      <c r="J150" s="225">
        <v>0</v>
      </c>
      <c r="K150" s="224">
        <v>120546.51</v>
      </c>
    </row>
    <row r="151" spans="1:11" x14ac:dyDescent="0.3">
      <c r="A151" s="197" t="s">
        <v>351</v>
      </c>
      <c r="B151" s="192" t="s">
        <v>351</v>
      </c>
      <c r="C151" s="193"/>
      <c r="D151" s="193"/>
      <c r="E151" s="193"/>
      <c r="F151" s="193"/>
      <c r="G151" s="198" t="s">
        <v>351</v>
      </c>
      <c r="H151" s="199"/>
      <c r="I151" s="199"/>
      <c r="J151" s="199"/>
      <c r="K151" s="199"/>
    </row>
    <row r="152" spans="1:11" x14ac:dyDescent="0.3">
      <c r="A152" s="187" t="s">
        <v>585</v>
      </c>
      <c r="B152" s="192" t="s">
        <v>351</v>
      </c>
      <c r="C152" s="193"/>
      <c r="D152" s="193"/>
      <c r="E152" s="188" t="s">
        <v>586</v>
      </c>
      <c r="F152" s="189"/>
      <c r="G152" s="189"/>
      <c r="H152" s="223">
        <v>192328.78</v>
      </c>
      <c r="I152" s="223">
        <v>95096.16</v>
      </c>
      <c r="J152" s="223">
        <v>43234.81</v>
      </c>
      <c r="K152" s="223">
        <v>140467.43</v>
      </c>
    </row>
    <row r="153" spans="1:11" x14ac:dyDescent="0.3">
      <c r="A153" s="187" t="s">
        <v>587</v>
      </c>
      <c r="B153" s="192" t="s">
        <v>351</v>
      </c>
      <c r="C153" s="193"/>
      <c r="D153" s="193"/>
      <c r="E153" s="193"/>
      <c r="F153" s="188" t="s">
        <v>586</v>
      </c>
      <c r="G153" s="189"/>
      <c r="H153" s="223">
        <v>192328.78</v>
      </c>
      <c r="I153" s="223">
        <v>95096.16</v>
      </c>
      <c r="J153" s="223">
        <v>43234.81</v>
      </c>
      <c r="K153" s="223">
        <v>140467.43</v>
      </c>
    </row>
    <row r="154" spans="1:11" x14ac:dyDescent="0.3">
      <c r="A154" s="194" t="s">
        <v>588</v>
      </c>
      <c r="B154" s="192" t="s">
        <v>351</v>
      </c>
      <c r="C154" s="193"/>
      <c r="D154" s="193"/>
      <c r="E154" s="193"/>
      <c r="F154" s="193"/>
      <c r="G154" s="195" t="s">
        <v>589</v>
      </c>
      <c r="H154" s="224">
        <v>147635.38</v>
      </c>
      <c r="I154" s="224">
        <v>95096.16</v>
      </c>
      <c r="J154" s="224">
        <v>43011.35</v>
      </c>
      <c r="K154" s="224">
        <v>95550.57</v>
      </c>
    </row>
    <row r="155" spans="1:11" x14ac:dyDescent="0.3">
      <c r="A155" s="194" t="s">
        <v>590</v>
      </c>
      <c r="B155" s="192" t="s">
        <v>351</v>
      </c>
      <c r="C155" s="193"/>
      <c r="D155" s="193"/>
      <c r="E155" s="193"/>
      <c r="F155" s="193"/>
      <c r="G155" s="195" t="s">
        <v>591</v>
      </c>
      <c r="H155" s="224">
        <v>44693.4</v>
      </c>
      <c r="I155" s="225">
        <v>0</v>
      </c>
      <c r="J155" s="225">
        <v>223.46</v>
      </c>
      <c r="K155" s="224">
        <v>44916.86</v>
      </c>
    </row>
    <row r="156" spans="1:11" x14ac:dyDescent="0.3">
      <c r="A156" s="187" t="s">
        <v>351</v>
      </c>
      <c r="B156" s="192" t="s">
        <v>351</v>
      </c>
      <c r="C156" s="193"/>
      <c r="D156" s="188" t="s">
        <v>351</v>
      </c>
      <c r="E156" s="189"/>
      <c r="F156" s="189"/>
      <c r="G156" s="189"/>
      <c r="H156" s="189"/>
      <c r="I156" s="189"/>
      <c r="J156" s="189"/>
      <c r="K156" s="189"/>
    </row>
    <row r="157" spans="1:11" x14ac:dyDescent="0.3">
      <c r="A157" s="187" t="s">
        <v>592</v>
      </c>
      <c r="B157" s="191" t="s">
        <v>351</v>
      </c>
      <c r="C157" s="188" t="s">
        <v>593</v>
      </c>
      <c r="D157" s="189"/>
      <c r="E157" s="189"/>
      <c r="F157" s="189"/>
      <c r="G157" s="189"/>
      <c r="H157" s="223">
        <v>-1988337</v>
      </c>
      <c r="I157" s="226">
        <v>0</v>
      </c>
      <c r="J157" s="226">
        <v>0</v>
      </c>
      <c r="K157" s="223">
        <v>-1988337</v>
      </c>
    </row>
    <row r="158" spans="1:11" x14ac:dyDescent="0.3">
      <c r="A158" s="187" t="s">
        <v>594</v>
      </c>
      <c r="B158" s="192" t="s">
        <v>351</v>
      </c>
      <c r="C158" s="193"/>
      <c r="D158" s="188" t="s">
        <v>595</v>
      </c>
      <c r="E158" s="189"/>
      <c r="F158" s="189"/>
      <c r="G158" s="189"/>
      <c r="H158" s="223">
        <v>-1988337</v>
      </c>
      <c r="I158" s="226">
        <v>0</v>
      </c>
      <c r="J158" s="226">
        <v>0</v>
      </c>
      <c r="K158" s="223">
        <v>-1988337</v>
      </c>
    </row>
    <row r="159" spans="1:11" x14ac:dyDescent="0.3">
      <c r="A159" s="187" t="s">
        <v>596</v>
      </c>
      <c r="B159" s="192" t="s">
        <v>351</v>
      </c>
      <c r="C159" s="193"/>
      <c r="D159" s="193"/>
      <c r="E159" s="188" t="s">
        <v>597</v>
      </c>
      <c r="F159" s="189"/>
      <c r="G159" s="189"/>
      <c r="H159" s="223">
        <v>-1988337</v>
      </c>
      <c r="I159" s="226">
        <v>0</v>
      </c>
      <c r="J159" s="226">
        <v>0</v>
      </c>
      <c r="K159" s="223">
        <v>-1988337</v>
      </c>
    </row>
    <row r="160" spans="1:11" x14ac:dyDescent="0.3">
      <c r="A160" s="187" t="s">
        <v>598</v>
      </c>
      <c r="B160" s="192" t="s">
        <v>351</v>
      </c>
      <c r="C160" s="193"/>
      <c r="D160" s="193"/>
      <c r="E160" s="193"/>
      <c r="F160" s="188" t="s">
        <v>597</v>
      </c>
      <c r="G160" s="189"/>
      <c r="H160" s="223">
        <v>-1988337</v>
      </c>
      <c r="I160" s="226">
        <v>0</v>
      </c>
      <c r="J160" s="226">
        <v>0</v>
      </c>
      <c r="K160" s="223">
        <v>-1988337</v>
      </c>
    </row>
    <row r="161" spans="1:12" x14ac:dyDescent="0.3">
      <c r="A161" s="194" t="s">
        <v>599</v>
      </c>
      <c r="B161" s="192" t="s">
        <v>351</v>
      </c>
      <c r="C161" s="193"/>
      <c r="D161" s="193"/>
      <c r="E161" s="193"/>
      <c r="F161" s="193"/>
      <c r="G161" s="195" t="s">
        <v>600</v>
      </c>
      <c r="H161" s="224">
        <v>-1988337</v>
      </c>
      <c r="I161" s="225">
        <v>0</v>
      </c>
      <c r="J161" s="225">
        <v>0</v>
      </c>
      <c r="K161" s="224">
        <v>-1988337</v>
      </c>
    </row>
    <row r="162" spans="1:12" x14ac:dyDescent="0.3">
      <c r="A162" s="197" t="s">
        <v>351</v>
      </c>
      <c r="B162" s="192" t="s">
        <v>351</v>
      </c>
      <c r="C162" s="193"/>
      <c r="D162" s="193"/>
      <c r="E162" s="193"/>
      <c r="F162" s="193"/>
      <c r="G162" s="198" t="s">
        <v>351</v>
      </c>
      <c r="H162" s="199"/>
      <c r="I162" s="199"/>
      <c r="J162" s="199"/>
      <c r="K162" s="199"/>
    </row>
    <row r="163" spans="1:12" x14ac:dyDescent="0.3">
      <c r="A163" s="187" t="s">
        <v>56</v>
      </c>
      <c r="B163" s="188" t="s">
        <v>601</v>
      </c>
      <c r="C163" s="189"/>
      <c r="D163" s="189"/>
      <c r="E163" s="189"/>
      <c r="F163" s="189"/>
      <c r="G163" s="189"/>
      <c r="H163" s="223">
        <v>54965391.100000001</v>
      </c>
      <c r="I163" s="223">
        <v>10837309.810000001</v>
      </c>
      <c r="J163" s="223">
        <v>5686267.5499999998</v>
      </c>
      <c r="K163" s="223">
        <v>60116433.359999999</v>
      </c>
      <c r="L163" s="214">
        <f>I163-J163</f>
        <v>5151042.2600000007</v>
      </c>
    </row>
    <row r="164" spans="1:12" x14ac:dyDescent="0.3">
      <c r="A164" s="187" t="s">
        <v>602</v>
      </c>
      <c r="B164" s="191" t="s">
        <v>351</v>
      </c>
      <c r="C164" s="188" t="s">
        <v>603</v>
      </c>
      <c r="D164" s="189"/>
      <c r="E164" s="189"/>
      <c r="F164" s="189"/>
      <c r="G164" s="189"/>
      <c r="H164" s="223">
        <v>40321025.770000003</v>
      </c>
      <c r="I164" s="223">
        <v>9147594.1999999993</v>
      </c>
      <c r="J164" s="223">
        <v>5666846.04</v>
      </c>
      <c r="K164" s="223">
        <v>43801773.93</v>
      </c>
      <c r="L164" s="214">
        <f t="shared" ref="L164:L167" si="0">I164-J164</f>
        <v>3480748.1599999992</v>
      </c>
    </row>
    <row r="165" spans="1:12" x14ac:dyDescent="0.3">
      <c r="A165" s="187" t="s">
        <v>604</v>
      </c>
      <c r="B165" s="192" t="s">
        <v>351</v>
      </c>
      <c r="C165" s="193"/>
      <c r="D165" s="188" t="s">
        <v>605</v>
      </c>
      <c r="E165" s="189"/>
      <c r="F165" s="189"/>
      <c r="G165" s="189"/>
      <c r="H165" s="223">
        <v>34614043.240000002</v>
      </c>
      <c r="I165" s="223">
        <v>8583659.2300000004</v>
      </c>
      <c r="J165" s="223">
        <v>5666845.9800000004</v>
      </c>
      <c r="K165" s="223">
        <v>37530856.490000002</v>
      </c>
      <c r="L165" s="218">
        <f t="shared" si="0"/>
        <v>2916813.25</v>
      </c>
    </row>
    <row r="166" spans="1:12" x14ac:dyDescent="0.3">
      <c r="A166" s="187" t="s">
        <v>606</v>
      </c>
      <c r="B166" s="192" t="s">
        <v>351</v>
      </c>
      <c r="C166" s="193"/>
      <c r="D166" s="193"/>
      <c r="E166" s="188" t="s">
        <v>607</v>
      </c>
      <c r="F166" s="189"/>
      <c r="G166" s="189"/>
      <c r="H166" s="223">
        <v>973373.82</v>
      </c>
      <c r="I166" s="223">
        <v>226370.14</v>
      </c>
      <c r="J166" s="223">
        <v>135473.29</v>
      </c>
      <c r="K166" s="223">
        <v>1064270.67</v>
      </c>
      <c r="L166" s="214">
        <f t="shared" si="0"/>
        <v>90896.85</v>
      </c>
    </row>
    <row r="167" spans="1:12" x14ac:dyDescent="0.3">
      <c r="A167" s="187" t="s">
        <v>608</v>
      </c>
      <c r="B167" s="192" t="s">
        <v>351</v>
      </c>
      <c r="C167" s="193"/>
      <c r="D167" s="193"/>
      <c r="E167" s="193"/>
      <c r="F167" s="188" t="s">
        <v>609</v>
      </c>
      <c r="G167" s="189"/>
      <c r="H167" s="223">
        <v>471685.52</v>
      </c>
      <c r="I167" s="223">
        <v>90212.74</v>
      </c>
      <c r="J167" s="223">
        <v>53104.31</v>
      </c>
      <c r="K167" s="223">
        <v>508793.95</v>
      </c>
      <c r="L167" s="214">
        <f t="shared" si="0"/>
        <v>37108.430000000008</v>
      </c>
    </row>
    <row r="168" spans="1:12" x14ac:dyDescent="0.3">
      <c r="A168" s="194" t="s">
        <v>610</v>
      </c>
      <c r="B168" s="192" t="s">
        <v>351</v>
      </c>
      <c r="C168" s="193"/>
      <c r="D168" s="193"/>
      <c r="E168" s="193"/>
      <c r="F168" s="193"/>
      <c r="G168" s="195" t="s">
        <v>611</v>
      </c>
      <c r="H168" s="224">
        <v>250681.16</v>
      </c>
      <c r="I168" s="224">
        <v>28178.21</v>
      </c>
      <c r="J168" s="225">
        <v>0</v>
      </c>
      <c r="K168" s="224">
        <v>278859.37</v>
      </c>
    </row>
    <row r="169" spans="1:12" x14ac:dyDescent="0.3">
      <c r="A169" s="194" t="s">
        <v>612</v>
      </c>
      <c r="B169" s="192" t="s">
        <v>351</v>
      </c>
      <c r="C169" s="193"/>
      <c r="D169" s="193"/>
      <c r="E169" s="193"/>
      <c r="F169" s="193"/>
      <c r="G169" s="195" t="s">
        <v>613</v>
      </c>
      <c r="H169" s="224">
        <v>33147.68</v>
      </c>
      <c r="I169" s="224">
        <v>25477.279999999999</v>
      </c>
      <c r="J169" s="224">
        <v>21231.06</v>
      </c>
      <c r="K169" s="224">
        <v>37393.9</v>
      </c>
    </row>
    <row r="170" spans="1:12" x14ac:dyDescent="0.3">
      <c r="A170" s="194" t="s">
        <v>614</v>
      </c>
      <c r="B170" s="192" t="s">
        <v>351</v>
      </c>
      <c r="C170" s="193"/>
      <c r="D170" s="193"/>
      <c r="E170" s="193"/>
      <c r="F170" s="193"/>
      <c r="G170" s="195" t="s">
        <v>615</v>
      </c>
      <c r="H170" s="224">
        <v>31846.59</v>
      </c>
      <c r="I170" s="224">
        <v>19815.009999999998</v>
      </c>
      <c r="J170" s="224">
        <v>31846.59</v>
      </c>
      <c r="K170" s="224">
        <v>19815.009999999998</v>
      </c>
    </row>
    <row r="171" spans="1:12" x14ac:dyDescent="0.3">
      <c r="A171" s="194" t="s">
        <v>616</v>
      </c>
      <c r="B171" s="192" t="s">
        <v>351</v>
      </c>
      <c r="C171" s="193"/>
      <c r="D171" s="193"/>
      <c r="E171" s="193"/>
      <c r="F171" s="193"/>
      <c r="G171" s="195" t="s">
        <v>617</v>
      </c>
      <c r="H171" s="224">
        <v>76738.98</v>
      </c>
      <c r="I171" s="224">
        <v>7501.66</v>
      </c>
      <c r="J171" s="225">
        <v>0</v>
      </c>
      <c r="K171" s="224">
        <v>84240.639999999999</v>
      </c>
    </row>
    <row r="172" spans="1:12" x14ac:dyDescent="0.3">
      <c r="A172" s="194" t="s">
        <v>618</v>
      </c>
      <c r="B172" s="192" t="s">
        <v>351</v>
      </c>
      <c r="C172" s="193"/>
      <c r="D172" s="193"/>
      <c r="E172" s="193"/>
      <c r="F172" s="193"/>
      <c r="G172" s="195" t="s">
        <v>619</v>
      </c>
      <c r="H172" s="224">
        <v>23060.17</v>
      </c>
      <c r="I172" s="224">
        <v>3381.39</v>
      </c>
      <c r="J172" s="225">
        <v>0</v>
      </c>
      <c r="K172" s="224">
        <v>26441.56</v>
      </c>
    </row>
    <row r="173" spans="1:12" x14ac:dyDescent="0.3">
      <c r="A173" s="194" t="s">
        <v>620</v>
      </c>
      <c r="B173" s="192" t="s">
        <v>351</v>
      </c>
      <c r="C173" s="193"/>
      <c r="D173" s="193"/>
      <c r="E173" s="193"/>
      <c r="F173" s="193"/>
      <c r="G173" s="195" t="s">
        <v>621</v>
      </c>
      <c r="H173" s="224">
        <v>2882.52</v>
      </c>
      <c r="I173" s="225">
        <v>422.68</v>
      </c>
      <c r="J173" s="225">
        <v>0</v>
      </c>
      <c r="K173" s="224">
        <v>3305.2</v>
      </c>
    </row>
    <row r="174" spans="1:12" x14ac:dyDescent="0.3">
      <c r="A174" s="194" t="s">
        <v>622</v>
      </c>
      <c r="B174" s="192" t="s">
        <v>351</v>
      </c>
      <c r="C174" s="193"/>
      <c r="D174" s="193"/>
      <c r="E174" s="193"/>
      <c r="F174" s="193"/>
      <c r="G174" s="195" t="s">
        <v>623</v>
      </c>
      <c r="H174" s="224">
        <v>46571.6</v>
      </c>
      <c r="I174" s="224">
        <v>4683.82</v>
      </c>
      <c r="J174" s="225">
        <v>26.66</v>
      </c>
      <c r="K174" s="224">
        <v>51228.76</v>
      </c>
    </row>
    <row r="175" spans="1:12" x14ac:dyDescent="0.3">
      <c r="A175" s="194" t="s">
        <v>624</v>
      </c>
      <c r="B175" s="192" t="s">
        <v>351</v>
      </c>
      <c r="C175" s="193"/>
      <c r="D175" s="193"/>
      <c r="E175" s="193"/>
      <c r="F175" s="193"/>
      <c r="G175" s="195" t="s">
        <v>625</v>
      </c>
      <c r="H175" s="225">
        <v>75.17</v>
      </c>
      <c r="I175" s="225">
        <v>7.52</v>
      </c>
      <c r="J175" s="225">
        <v>0</v>
      </c>
      <c r="K175" s="225">
        <v>82.69</v>
      </c>
    </row>
    <row r="176" spans="1:12" x14ac:dyDescent="0.3">
      <c r="A176" s="194" t="s">
        <v>626</v>
      </c>
      <c r="B176" s="192" t="s">
        <v>351</v>
      </c>
      <c r="C176" s="193"/>
      <c r="D176" s="193"/>
      <c r="E176" s="193"/>
      <c r="F176" s="193"/>
      <c r="G176" s="195" t="s">
        <v>627</v>
      </c>
      <c r="H176" s="224">
        <v>6628.85</v>
      </c>
      <c r="I176" s="225">
        <v>745.17</v>
      </c>
      <c r="J176" s="225">
        <v>0</v>
      </c>
      <c r="K176" s="224">
        <v>7374.02</v>
      </c>
    </row>
    <row r="177" spans="1:12" x14ac:dyDescent="0.3">
      <c r="A177" s="194" t="s">
        <v>628</v>
      </c>
      <c r="B177" s="192" t="s">
        <v>351</v>
      </c>
      <c r="C177" s="193"/>
      <c r="D177" s="193"/>
      <c r="E177" s="193"/>
      <c r="F177" s="193"/>
      <c r="G177" s="195" t="s">
        <v>629</v>
      </c>
      <c r="H177" s="225">
        <v>52.8</v>
      </c>
      <c r="I177" s="225">
        <v>0</v>
      </c>
      <c r="J177" s="225">
        <v>0</v>
      </c>
      <c r="K177" s="225">
        <v>52.8</v>
      </c>
    </row>
    <row r="178" spans="1:12" x14ac:dyDescent="0.3">
      <c r="A178" s="197" t="s">
        <v>351</v>
      </c>
      <c r="B178" s="192" t="s">
        <v>351</v>
      </c>
      <c r="C178" s="193"/>
      <c r="D178" s="193"/>
      <c r="E178" s="193"/>
      <c r="F178" s="193"/>
      <c r="G178" s="198" t="s">
        <v>351</v>
      </c>
      <c r="H178" s="199"/>
      <c r="I178" s="199"/>
      <c r="J178" s="199"/>
      <c r="K178" s="199"/>
    </row>
    <row r="179" spans="1:12" x14ac:dyDescent="0.3">
      <c r="A179" s="187" t="s">
        <v>630</v>
      </c>
      <c r="B179" s="192" t="s">
        <v>351</v>
      </c>
      <c r="C179" s="193"/>
      <c r="D179" s="193"/>
      <c r="E179" s="193"/>
      <c r="F179" s="188" t="s">
        <v>631</v>
      </c>
      <c r="G179" s="189"/>
      <c r="H179" s="223">
        <v>501688.3</v>
      </c>
      <c r="I179" s="223">
        <v>136157.4</v>
      </c>
      <c r="J179" s="223">
        <v>82368.98</v>
      </c>
      <c r="K179" s="223">
        <v>555476.72</v>
      </c>
      <c r="L179" s="214">
        <f t="shared" ref="L179" si="1">I179-J179</f>
        <v>53788.42</v>
      </c>
    </row>
    <row r="180" spans="1:12" x14ac:dyDescent="0.3">
      <c r="A180" s="194" t="s">
        <v>632</v>
      </c>
      <c r="B180" s="192" t="s">
        <v>351</v>
      </c>
      <c r="C180" s="193"/>
      <c r="D180" s="193"/>
      <c r="E180" s="193"/>
      <c r="F180" s="193"/>
      <c r="G180" s="195" t="s">
        <v>611</v>
      </c>
      <c r="H180" s="224">
        <v>293922.8</v>
      </c>
      <c r="I180" s="224">
        <v>29700.35</v>
      </c>
      <c r="J180" s="225">
        <v>0</v>
      </c>
      <c r="K180" s="224">
        <v>323623.15000000002</v>
      </c>
    </row>
    <row r="181" spans="1:12" x14ac:dyDescent="0.3">
      <c r="A181" s="194" t="s">
        <v>633</v>
      </c>
      <c r="B181" s="192" t="s">
        <v>351</v>
      </c>
      <c r="C181" s="193"/>
      <c r="D181" s="193"/>
      <c r="E181" s="193"/>
      <c r="F181" s="193"/>
      <c r="G181" s="195" t="s">
        <v>613</v>
      </c>
      <c r="H181" s="224">
        <v>39765.93</v>
      </c>
      <c r="I181" s="224">
        <v>54912.65</v>
      </c>
      <c r="J181" s="224">
        <v>50688.6</v>
      </c>
      <c r="K181" s="224">
        <v>43989.98</v>
      </c>
    </row>
    <row r="182" spans="1:12" x14ac:dyDescent="0.3">
      <c r="A182" s="194" t="s">
        <v>634</v>
      </c>
      <c r="B182" s="192" t="s">
        <v>351</v>
      </c>
      <c r="C182" s="193"/>
      <c r="D182" s="193"/>
      <c r="E182" s="193"/>
      <c r="F182" s="193"/>
      <c r="G182" s="195" t="s">
        <v>615</v>
      </c>
      <c r="H182" s="224">
        <v>31680.38</v>
      </c>
      <c r="I182" s="224">
        <v>33660.400000000001</v>
      </c>
      <c r="J182" s="224">
        <v>31680.38</v>
      </c>
      <c r="K182" s="224">
        <v>33660.400000000001</v>
      </c>
    </row>
    <row r="183" spans="1:12" x14ac:dyDescent="0.3">
      <c r="A183" s="194" t="s">
        <v>635</v>
      </c>
      <c r="B183" s="192" t="s">
        <v>351</v>
      </c>
      <c r="C183" s="193"/>
      <c r="D183" s="193"/>
      <c r="E183" s="193"/>
      <c r="F183" s="193"/>
      <c r="G183" s="195" t="s">
        <v>617</v>
      </c>
      <c r="H183" s="224">
        <v>58784.56</v>
      </c>
      <c r="I183" s="224">
        <v>8910.11</v>
      </c>
      <c r="J183" s="225">
        <v>0</v>
      </c>
      <c r="K183" s="224">
        <v>67694.67</v>
      </c>
    </row>
    <row r="184" spans="1:12" x14ac:dyDescent="0.3">
      <c r="A184" s="194" t="s">
        <v>636</v>
      </c>
      <c r="B184" s="192" t="s">
        <v>351</v>
      </c>
      <c r="C184" s="193"/>
      <c r="D184" s="193"/>
      <c r="E184" s="193"/>
      <c r="F184" s="193"/>
      <c r="G184" s="195" t="s">
        <v>619</v>
      </c>
      <c r="H184" s="224">
        <v>23513.84</v>
      </c>
      <c r="I184" s="224">
        <v>3564.04</v>
      </c>
      <c r="J184" s="225">
        <v>0</v>
      </c>
      <c r="K184" s="224">
        <v>27077.88</v>
      </c>
    </row>
    <row r="185" spans="1:12" x14ac:dyDescent="0.3">
      <c r="A185" s="194" t="s">
        <v>637</v>
      </c>
      <c r="B185" s="192" t="s">
        <v>351</v>
      </c>
      <c r="C185" s="193"/>
      <c r="D185" s="193"/>
      <c r="E185" s="193"/>
      <c r="F185" s="193"/>
      <c r="G185" s="195" t="s">
        <v>623</v>
      </c>
      <c r="H185" s="224">
        <v>46571.6</v>
      </c>
      <c r="I185" s="224">
        <v>4657.16</v>
      </c>
      <c r="J185" s="225">
        <v>0</v>
      </c>
      <c r="K185" s="224">
        <v>51228.76</v>
      </c>
    </row>
    <row r="186" spans="1:12" x14ac:dyDescent="0.3">
      <c r="A186" s="194" t="s">
        <v>638</v>
      </c>
      <c r="B186" s="192" t="s">
        <v>351</v>
      </c>
      <c r="C186" s="193"/>
      <c r="D186" s="193"/>
      <c r="E186" s="193"/>
      <c r="F186" s="193"/>
      <c r="G186" s="195" t="s">
        <v>625</v>
      </c>
      <c r="H186" s="225">
        <v>75.17</v>
      </c>
      <c r="I186" s="225">
        <v>7.52</v>
      </c>
      <c r="J186" s="225">
        <v>0</v>
      </c>
      <c r="K186" s="225">
        <v>82.69</v>
      </c>
    </row>
    <row r="187" spans="1:12" x14ac:dyDescent="0.3">
      <c r="A187" s="194" t="s">
        <v>639</v>
      </c>
      <c r="B187" s="192" t="s">
        <v>351</v>
      </c>
      <c r="C187" s="193"/>
      <c r="D187" s="193"/>
      <c r="E187" s="193"/>
      <c r="F187" s="193"/>
      <c r="G187" s="195" t="s">
        <v>627</v>
      </c>
      <c r="H187" s="224">
        <v>7374.02</v>
      </c>
      <c r="I187" s="225">
        <v>745.17</v>
      </c>
      <c r="J187" s="225">
        <v>0</v>
      </c>
      <c r="K187" s="224">
        <v>8119.19</v>
      </c>
    </row>
    <row r="188" spans="1:12" x14ac:dyDescent="0.3">
      <c r="A188" s="197" t="s">
        <v>351</v>
      </c>
      <c r="B188" s="192" t="s">
        <v>351</v>
      </c>
      <c r="C188" s="193"/>
      <c r="D188" s="193"/>
      <c r="E188" s="193"/>
      <c r="F188" s="193"/>
      <c r="G188" s="198" t="s">
        <v>351</v>
      </c>
      <c r="H188" s="199"/>
      <c r="I188" s="199"/>
      <c r="J188" s="199"/>
      <c r="K188" s="199"/>
    </row>
    <row r="189" spans="1:12" x14ac:dyDescent="0.3">
      <c r="A189" s="187" t="s">
        <v>641</v>
      </c>
      <c r="B189" s="192" t="s">
        <v>351</v>
      </c>
      <c r="C189" s="193"/>
      <c r="D189" s="193"/>
      <c r="E189" s="188" t="s">
        <v>642</v>
      </c>
      <c r="F189" s="189"/>
      <c r="G189" s="189"/>
      <c r="H189" s="223">
        <v>33138091.77</v>
      </c>
      <c r="I189" s="223">
        <v>8266656.8300000001</v>
      </c>
      <c r="J189" s="223">
        <v>5497226.5999999996</v>
      </c>
      <c r="K189" s="223">
        <v>35907522</v>
      </c>
      <c r="L189" s="214">
        <f t="shared" ref="L189:L190" si="2">I189-J189</f>
        <v>2769430.2300000004</v>
      </c>
    </row>
    <row r="190" spans="1:12" x14ac:dyDescent="0.3">
      <c r="A190" s="187" t="s">
        <v>643</v>
      </c>
      <c r="B190" s="192" t="s">
        <v>351</v>
      </c>
      <c r="C190" s="193"/>
      <c r="D190" s="193"/>
      <c r="E190" s="193"/>
      <c r="F190" s="188" t="s">
        <v>609</v>
      </c>
      <c r="G190" s="189"/>
      <c r="H190" s="223">
        <v>4740457.97</v>
      </c>
      <c r="I190" s="223">
        <v>1218273.81</v>
      </c>
      <c r="J190" s="223">
        <v>795955.88</v>
      </c>
      <c r="K190" s="223">
        <v>5162775.9000000004</v>
      </c>
      <c r="L190" s="214">
        <f t="shared" si="2"/>
        <v>422317.93000000005</v>
      </c>
    </row>
    <row r="191" spans="1:12" x14ac:dyDescent="0.3">
      <c r="A191" s="194" t="s">
        <v>644</v>
      </c>
      <c r="B191" s="192" t="s">
        <v>351</v>
      </c>
      <c r="C191" s="193"/>
      <c r="D191" s="193"/>
      <c r="E191" s="193"/>
      <c r="F191" s="193"/>
      <c r="G191" s="195" t="s">
        <v>611</v>
      </c>
      <c r="H191" s="224">
        <v>2455634.77</v>
      </c>
      <c r="I191" s="224">
        <v>286219.84999999998</v>
      </c>
      <c r="J191" s="225">
        <v>62.09</v>
      </c>
      <c r="K191" s="224">
        <v>2741792.53</v>
      </c>
    </row>
    <row r="192" spans="1:12" x14ac:dyDescent="0.3">
      <c r="A192" s="194" t="s">
        <v>645</v>
      </c>
      <c r="B192" s="192" t="s">
        <v>351</v>
      </c>
      <c r="C192" s="193"/>
      <c r="D192" s="193"/>
      <c r="E192" s="193"/>
      <c r="F192" s="193"/>
      <c r="G192" s="195" t="s">
        <v>613</v>
      </c>
      <c r="H192" s="224">
        <v>387231.39</v>
      </c>
      <c r="I192" s="224">
        <v>545137.59</v>
      </c>
      <c r="J192" s="224">
        <v>508686.16</v>
      </c>
      <c r="K192" s="224">
        <v>423682.82</v>
      </c>
    </row>
    <row r="193" spans="1:12" x14ac:dyDescent="0.3">
      <c r="A193" s="194" t="s">
        <v>646</v>
      </c>
      <c r="B193" s="192" t="s">
        <v>351</v>
      </c>
      <c r="C193" s="193"/>
      <c r="D193" s="193"/>
      <c r="E193" s="193"/>
      <c r="F193" s="193"/>
      <c r="G193" s="195" t="s">
        <v>615</v>
      </c>
      <c r="H193" s="224">
        <v>280654.36</v>
      </c>
      <c r="I193" s="224">
        <v>191845.59</v>
      </c>
      <c r="J193" s="224">
        <v>273566.15000000002</v>
      </c>
      <c r="K193" s="224">
        <v>198933.8</v>
      </c>
    </row>
    <row r="194" spans="1:12" x14ac:dyDescent="0.3">
      <c r="A194" s="194" t="s">
        <v>647</v>
      </c>
      <c r="B194" s="192" t="s">
        <v>351</v>
      </c>
      <c r="C194" s="193"/>
      <c r="D194" s="193"/>
      <c r="E194" s="193"/>
      <c r="F194" s="193"/>
      <c r="G194" s="195" t="s">
        <v>648</v>
      </c>
      <c r="H194" s="224">
        <v>10988.15</v>
      </c>
      <c r="I194" s="225">
        <v>0</v>
      </c>
      <c r="J194" s="225">
        <v>0</v>
      </c>
      <c r="K194" s="224">
        <v>10988.15</v>
      </c>
    </row>
    <row r="195" spans="1:12" x14ac:dyDescent="0.3">
      <c r="A195" s="194" t="s">
        <v>649</v>
      </c>
      <c r="B195" s="192" t="s">
        <v>351</v>
      </c>
      <c r="C195" s="193"/>
      <c r="D195" s="193"/>
      <c r="E195" s="193"/>
      <c r="F195" s="193"/>
      <c r="G195" s="195" t="s">
        <v>617</v>
      </c>
      <c r="H195" s="224">
        <v>712803.25</v>
      </c>
      <c r="I195" s="224">
        <v>78575.44</v>
      </c>
      <c r="J195" s="225">
        <v>0</v>
      </c>
      <c r="K195" s="224">
        <v>791378.69</v>
      </c>
    </row>
    <row r="196" spans="1:12" x14ac:dyDescent="0.3">
      <c r="A196" s="194" t="s">
        <v>650</v>
      </c>
      <c r="B196" s="192" t="s">
        <v>351</v>
      </c>
      <c r="C196" s="193"/>
      <c r="D196" s="193"/>
      <c r="E196" s="193"/>
      <c r="F196" s="193"/>
      <c r="G196" s="195" t="s">
        <v>619</v>
      </c>
      <c r="H196" s="224">
        <v>251543.2</v>
      </c>
      <c r="I196" s="224">
        <v>31943.23</v>
      </c>
      <c r="J196" s="225">
        <v>0</v>
      </c>
      <c r="K196" s="224">
        <v>283486.43</v>
      </c>
    </row>
    <row r="197" spans="1:12" x14ac:dyDescent="0.3">
      <c r="A197" s="194" t="s">
        <v>651</v>
      </c>
      <c r="B197" s="192" t="s">
        <v>351</v>
      </c>
      <c r="C197" s="193"/>
      <c r="D197" s="193"/>
      <c r="E197" s="193"/>
      <c r="F197" s="193"/>
      <c r="G197" s="195" t="s">
        <v>621</v>
      </c>
      <c r="H197" s="224">
        <v>27183.55</v>
      </c>
      <c r="I197" s="224">
        <v>3992.93</v>
      </c>
      <c r="J197" s="225">
        <v>0</v>
      </c>
      <c r="K197" s="224">
        <v>31176.48</v>
      </c>
    </row>
    <row r="198" spans="1:12" x14ac:dyDescent="0.3">
      <c r="A198" s="194" t="s">
        <v>652</v>
      </c>
      <c r="B198" s="192" t="s">
        <v>351</v>
      </c>
      <c r="C198" s="193"/>
      <c r="D198" s="193"/>
      <c r="E198" s="193"/>
      <c r="F198" s="193"/>
      <c r="G198" s="195" t="s">
        <v>623</v>
      </c>
      <c r="H198" s="224">
        <v>166814.57999999999</v>
      </c>
      <c r="I198" s="224">
        <v>25414.99</v>
      </c>
      <c r="J198" s="224">
        <v>8041.14</v>
      </c>
      <c r="K198" s="224">
        <v>184188.43</v>
      </c>
    </row>
    <row r="199" spans="1:12" x14ac:dyDescent="0.3">
      <c r="A199" s="194" t="s">
        <v>653</v>
      </c>
      <c r="B199" s="192" t="s">
        <v>351</v>
      </c>
      <c r="C199" s="193"/>
      <c r="D199" s="193"/>
      <c r="E199" s="193"/>
      <c r="F199" s="193"/>
      <c r="G199" s="195" t="s">
        <v>625</v>
      </c>
      <c r="H199" s="224">
        <v>4252.3900000000003</v>
      </c>
      <c r="I199" s="225">
        <v>618.48</v>
      </c>
      <c r="J199" s="225">
        <v>0</v>
      </c>
      <c r="K199" s="224">
        <v>4870.87</v>
      </c>
    </row>
    <row r="200" spans="1:12" x14ac:dyDescent="0.3">
      <c r="A200" s="194" t="s">
        <v>654</v>
      </c>
      <c r="B200" s="192" t="s">
        <v>351</v>
      </c>
      <c r="C200" s="193"/>
      <c r="D200" s="193"/>
      <c r="E200" s="193"/>
      <c r="F200" s="193"/>
      <c r="G200" s="195" t="s">
        <v>627</v>
      </c>
      <c r="H200" s="224">
        <v>370918.58</v>
      </c>
      <c r="I200" s="224">
        <v>42169.64</v>
      </c>
      <c r="J200" s="225">
        <v>0</v>
      </c>
      <c r="K200" s="224">
        <v>413088.22</v>
      </c>
    </row>
    <row r="201" spans="1:12" x14ac:dyDescent="0.3">
      <c r="A201" s="194" t="s">
        <v>655</v>
      </c>
      <c r="B201" s="192" t="s">
        <v>351</v>
      </c>
      <c r="C201" s="193"/>
      <c r="D201" s="193"/>
      <c r="E201" s="193"/>
      <c r="F201" s="193"/>
      <c r="G201" s="195" t="s">
        <v>656</v>
      </c>
      <c r="H201" s="224">
        <v>65518.77</v>
      </c>
      <c r="I201" s="224">
        <v>11757.59</v>
      </c>
      <c r="J201" s="224">
        <v>5600.34</v>
      </c>
      <c r="K201" s="224">
        <v>71676.02</v>
      </c>
    </row>
    <row r="202" spans="1:12" x14ac:dyDescent="0.3">
      <c r="A202" s="194" t="s">
        <v>657</v>
      </c>
      <c r="B202" s="192" t="s">
        <v>351</v>
      </c>
      <c r="C202" s="193"/>
      <c r="D202" s="193"/>
      <c r="E202" s="193"/>
      <c r="F202" s="193"/>
      <c r="G202" s="195" t="s">
        <v>629</v>
      </c>
      <c r="H202" s="224">
        <v>6914.98</v>
      </c>
      <c r="I202" s="225">
        <v>598.48</v>
      </c>
      <c r="J202" s="225">
        <v>0</v>
      </c>
      <c r="K202" s="224">
        <v>7513.46</v>
      </c>
    </row>
    <row r="203" spans="1:12" x14ac:dyDescent="0.3">
      <c r="A203" s="197" t="s">
        <v>351</v>
      </c>
      <c r="B203" s="192" t="s">
        <v>351</v>
      </c>
      <c r="C203" s="193"/>
      <c r="D203" s="193"/>
      <c r="E203" s="193"/>
      <c r="F203" s="193"/>
      <c r="G203" s="198" t="s">
        <v>351</v>
      </c>
      <c r="H203" s="199"/>
      <c r="I203" s="199"/>
      <c r="J203" s="199"/>
      <c r="K203" s="199"/>
    </row>
    <row r="204" spans="1:12" x14ac:dyDescent="0.3">
      <c r="A204" s="187" t="s">
        <v>658</v>
      </c>
      <c r="B204" s="192" t="s">
        <v>351</v>
      </c>
      <c r="C204" s="193"/>
      <c r="D204" s="193"/>
      <c r="E204" s="193"/>
      <c r="F204" s="188" t="s">
        <v>631</v>
      </c>
      <c r="G204" s="189"/>
      <c r="H204" s="223">
        <v>28397633.800000001</v>
      </c>
      <c r="I204" s="223">
        <v>7048383.0199999996</v>
      </c>
      <c r="J204" s="223">
        <v>4701270.72</v>
      </c>
      <c r="K204" s="223">
        <v>30744746.100000001</v>
      </c>
      <c r="L204" s="214">
        <f t="shared" ref="L204" si="3">I204-J204</f>
        <v>2347112.2999999998</v>
      </c>
    </row>
    <row r="205" spans="1:12" x14ac:dyDescent="0.3">
      <c r="A205" s="194" t="s">
        <v>659</v>
      </c>
      <c r="B205" s="192" t="s">
        <v>351</v>
      </c>
      <c r="C205" s="193"/>
      <c r="D205" s="193"/>
      <c r="E205" s="193"/>
      <c r="F205" s="193"/>
      <c r="G205" s="195" t="s">
        <v>611</v>
      </c>
      <c r="H205" s="224">
        <v>14439199.65</v>
      </c>
      <c r="I205" s="224">
        <v>1647666.74</v>
      </c>
      <c r="J205" s="224">
        <v>11758.08</v>
      </c>
      <c r="K205" s="224">
        <v>16075108.310000001</v>
      </c>
    </row>
    <row r="206" spans="1:12" x14ac:dyDescent="0.3">
      <c r="A206" s="194" t="s">
        <v>660</v>
      </c>
      <c r="B206" s="192" t="s">
        <v>351</v>
      </c>
      <c r="C206" s="193"/>
      <c r="D206" s="193"/>
      <c r="E206" s="193"/>
      <c r="F206" s="193"/>
      <c r="G206" s="195" t="s">
        <v>613</v>
      </c>
      <c r="H206" s="224">
        <v>2365173.0699999998</v>
      </c>
      <c r="I206" s="224">
        <v>3209600.91</v>
      </c>
      <c r="J206" s="224">
        <v>2988426.94</v>
      </c>
      <c r="K206" s="224">
        <v>2586347.04</v>
      </c>
    </row>
    <row r="207" spans="1:12" x14ac:dyDescent="0.3">
      <c r="A207" s="194" t="s">
        <v>661</v>
      </c>
      <c r="B207" s="192" t="s">
        <v>351</v>
      </c>
      <c r="C207" s="193"/>
      <c r="D207" s="193"/>
      <c r="E207" s="193"/>
      <c r="F207" s="193"/>
      <c r="G207" s="195" t="s">
        <v>615</v>
      </c>
      <c r="H207" s="224">
        <v>1673336.61</v>
      </c>
      <c r="I207" s="224">
        <v>1023032.63</v>
      </c>
      <c r="J207" s="224">
        <v>1620564.13</v>
      </c>
      <c r="K207" s="224">
        <v>1075805.1100000001</v>
      </c>
    </row>
    <row r="208" spans="1:12" x14ac:dyDescent="0.3">
      <c r="A208" s="194" t="s">
        <v>662</v>
      </c>
      <c r="B208" s="192" t="s">
        <v>351</v>
      </c>
      <c r="C208" s="193"/>
      <c r="D208" s="193"/>
      <c r="E208" s="193"/>
      <c r="F208" s="193"/>
      <c r="G208" s="195" t="s">
        <v>648</v>
      </c>
      <c r="H208" s="224">
        <v>93146.04</v>
      </c>
      <c r="I208" s="225">
        <v>0</v>
      </c>
      <c r="J208" s="225">
        <v>538.79</v>
      </c>
      <c r="K208" s="224">
        <v>92607.25</v>
      </c>
    </row>
    <row r="209" spans="1:12" x14ac:dyDescent="0.3">
      <c r="A209" s="194" t="s">
        <v>663</v>
      </c>
      <c r="B209" s="192" t="s">
        <v>351</v>
      </c>
      <c r="C209" s="193"/>
      <c r="D209" s="193"/>
      <c r="E209" s="193"/>
      <c r="F209" s="193"/>
      <c r="G209" s="195" t="s">
        <v>664</v>
      </c>
      <c r="H209" s="224">
        <v>8644.98</v>
      </c>
      <c r="I209" s="224">
        <v>1993.71</v>
      </c>
      <c r="J209" s="225">
        <v>0</v>
      </c>
      <c r="K209" s="224">
        <v>10638.69</v>
      </c>
    </row>
    <row r="210" spans="1:12" x14ac:dyDescent="0.3">
      <c r="A210" s="194" t="s">
        <v>665</v>
      </c>
      <c r="B210" s="192" t="s">
        <v>351</v>
      </c>
      <c r="C210" s="193"/>
      <c r="D210" s="193"/>
      <c r="E210" s="193"/>
      <c r="F210" s="193"/>
      <c r="G210" s="195" t="s">
        <v>617</v>
      </c>
      <c r="H210" s="224">
        <v>4174023.37</v>
      </c>
      <c r="I210" s="224">
        <v>450188.54</v>
      </c>
      <c r="J210" s="225">
        <v>0.31</v>
      </c>
      <c r="K210" s="224">
        <v>4624211.5999999996</v>
      </c>
    </row>
    <row r="211" spans="1:12" x14ac:dyDescent="0.3">
      <c r="A211" s="194" t="s">
        <v>666</v>
      </c>
      <c r="B211" s="192" t="s">
        <v>351</v>
      </c>
      <c r="C211" s="193"/>
      <c r="D211" s="193"/>
      <c r="E211" s="193"/>
      <c r="F211" s="193"/>
      <c r="G211" s="195" t="s">
        <v>619</v>
      </c>
      <c r="H211" s="224">
        <v>1447714.87</v>
      </c>
      <c r="I211" s="224">
        <v>192531.41</v>
      </c>
      <c r="J211" s="225">
        <v>0.11</v>
      </c>
      <c r="K211" s="224">
        <v>1640246.17</v>
      </c>
    </row>
    <row r="212" spans="1:12" x14ac:dyDescent="0.3">
      <c r="A212" s="194" t="s">
        <v>667</v>
      </c>
      <c r="B212" s="192" t="s">
        <v>351</v>
      </c>
      <c r="C212" s="193"/>
      <c r="D212" s="193"/>
      <c r="E212" s="193"/>
      <c r="F212" s="193"/>
      <c r="G212" s="195" t="s">
        <v>621</v>
      </c>
      <c r="H212" s="224">
        <v>157630.67000000001</v>
      </c>
      <c r="I212" s="224">
        <v>24151.63</v>
      </c>
      <c r="J212" s="225">
        <v>0</v>
      </c>
      <c r="K212" s="224">
        <v>181782.3</v>
      </c>
    </row>
    <row r="213" spans="1:12" x14ac:dyDescent="0.3">
      <c r="A213" s="194" t="s">
        <v>668</v>
      </c>
      <c r="B213" s="192" t="s">
        <v>351</v>
      </c>
      <c r="C213" s="193"/>
      <c r="D213" s="193"/>
      <c r="E213" s="193"/>
      <c r="F213" s="193"/>
      <c r="G213" s="195" t="s">
        <v>623</v>
      </c>
      <c r="H213" s="224">
        <v>1243291.96</v>
      </c>
      <c r="I213" s="224">
        <v>183268.22</v>
      </c>
      <c r="J213" s="224">
        <v>54930.51</v>
      </c>
      <c r="K213" s="224">
        <v>1371629.67</v>
      </c>
    </row>
    <row r="214" spans="1:12" x14ac:dyDescent="0.3">
      <c r="A214" s="194" t="s">
        <v>669</v>
      </c>
      <c r="B214" s="192" t="s">
        <v>351</v>
      </c>
      <c r="C214" s="193"/>
      <c r="D214" s="193"/>
      <c r="E214" s="193"/>
      <c r="F214" s="193"/>
      <c r="G214" s="195" t="s">
        <v>625</v>
      </c>
      <c r="H214" s="224">
        <v>46180.86</v>
      </c>
      <c r="I214" s="224">
        <v>3527.02</v>
      </c>
      <c r="J214" s="225">
        <v>2.0099999999999998</v>
      </c>
      <c r="K214" s="224">
        <v>49705.87</v>
      </c>
    </row>
    <row r="215" spans="1:12" x14ac:dyDescent="0.3">
      <c r="A215" s="194" t="s">
        <v>670</v>
      </c>
      <c r="B215" s="192" t="s">
        <v>351</v>
      </c>
      <c r="C215" s="193"/>
      <c r="D215" s="193"/>
      <c r="E215" s="193"/>
      <c r="F215" s="193"/>
      <c r="G215" s="195" t="s">
        <v>627</v>
      </c>
      <c r="H215" s="224">
        <v>2446093.88</v>
      </c>
      <c r="I215" s="224">
        <v>260197.64</v>
      </c>
      <c r="J215" s="225">
        <v>0</v>
      </c>
      <c r="K215" s="224">
        <v>2706291.52</v>
      </c>
    </row>
    <row r="216" spans="1:12" x14ac:dyDescent="0.3">
      <c r="A216" s="194" t="s">
        <v>671</v>
      </c>
      <c r="B216" s="192" t="s">
        <v>351</v>
      </c>
      <c r="C216" s="193"/>
      <c r="D216" s="193"/>
      <c r="E216" s="193"/>
      <c r="F216" s="193"/>
      <c r="G216" s="195" t="s">
        <v>656</v>
      </c>
      <c r="H216" s="224">
        <v>280342.2</v>
      </c>
      <c r="I216" s="224">
        <v>50147.21</v>
      </c>
      <c r="J216" s="224">
        <v>25049.84</v>
      </c>
      <c r="K216" s="224">
        <v>305439.57</v>
      </c>
    </row>
    <row r="217" spans="1:12" x14ac:dyDescent="0.3">
      <c r="A217" s="194" t="s">
        <v>672</v>
      </c>
      <c r="B217" s="192" t="s">
        <v>351</v>
      </c>
      <c r="C217" s="193"/>
      <c r="D217" s="193"/>
      <c r="E217" s="193"/>
      <c r="F217" s="193"/>
      <c r="G217" s="195" t="s">
        <v>629</v>
      </c>
      <c r="H217" s="224">
        <v>22855.64</v>
      </c>
      <c r="I217" s="224">
        <v>2077.36</v>
      </c>
      <c r="J217" s="225">
        <v>0</v>
      </c>
      <c r="K217" s="224">
        <v>24933</v>
      </c>
    </row>
    <row r="218" spans="1:12" x14ac:dyDescent="0.3">
      <c r="A218" s="197" t="s">
        <v>351</v>
      </c>
      <c r="B218" s="192" t="s">
        <v>351</v>
      </c>
      <c r="C218" s="193"/>
      <c r="D218" s="193"/>
      <c r="E218" s="193"/>
      <c r="F218" s="193"/>
      <c r="G218" s="198" t="s">
        <v>351</v>
      </c>
      <c r="H218" s="199"/>
      <c r="I218" s="199"/>
      <c r="J218" s="199"/>
      <c r="K218" s="199"/>
    </row>
    <row r="219" spans="1:12" x14ac:dyDescent="0.3">
      <c r="A219" s="187" t="s">
        <v>673</v>
      </c>
      <c r="B219" s="192" t="s">
        <v>351</v>
      </c>
      <c r="C219" s="193"/>
      <c r="D219" s="193"/>
      <c r="E219" s="188" t="s">
        <v>674</v>
      </c>
      <c r="F219" s="189"/>
      <c r="G219" s="189"/>
      <c r="H219" s="223">
        <v>27513.439999999999</v>
      </c>
      <c r="I219" s="223">
        <v>3552.95</v>
      </c>
      <c r="J219" s="226">
        <v>308.99</v>
      </c>
      <c r="K219" s="223">
        <v>30757.4</v>
      </c>
      <c r="L219" s="214">
        <f t="shared" ref="L219:L220" si="4">I219-J219</f>
        <v>3243.96</v>
      </c>
    </row>
    <row r="220" spans="1:12" x14ac:dyDescent="0.3">
      <c r="A220" s="187" t="s">
        <v>675</v>
      </c>
      <c r="B220" s="192" t="s">
        <v>351</v>
      </c>
      <c r="C220" s="193"/>
      <c r="D220" s="193"/>
      <c r="E220" s="193"/>
      <c r="F220" s="188" t="s">
        <v>609</v>
      </c>
      <c r="G220" s="189"/>
      <c r="H220" s="223">
        <v>27513.439999999999</v>
      </c>
      <c r="I220" s="223">
        <v>3552.95</v>
      </c>
      <c r="J220" s="226">
        <v>308.99</v>
      </c>
      <c r="K220" s="223">
        <v>30757.4</v>
      </c>
      <c r="L220" s="214">
        <f t="shared" si="4"/>
        <v>3243.96</v>
      </c>
    </row>
    <row r="221" spans="1:12" x14ac:dyDescent="0.3">
      <c r="A221" s="194" t="s">
        <v>676</v>
      </c>
      <c r="B221" s="192" t="s">
        <v>351</v>
      </c>
      <c r="C221" s="193"/>
      <c r="D221" s="193"/>
      <c r="E221" s="193"/>
      <c r="F221" s="193"/>
      <c r="G221" s="195" t="s">
        <v>625</v>
      </c>
      <c r="H221" s="225">
        <v>127.71</v>
      </c>
      <c r="I221" s="225">
        <v>22.55</v>
      </c>
      <c r="J221" s="225">
        <v>0</v>
      </c>
      <c r="K221" s="225">
        <v>150.26</v>
      </c>
    </row>
    <row r="222" spans="1:12" x14ac:dyDescent="0.3">
      <c r="A222" s="194" t="s">
        <v>677</v>
      </c>
      <c r="B222" s="192" t="s">
        <v>351</v>
      </c>
      <c r="C222" s="193"/>
      <c r="D222" s="193"/>
      <c r="E222" s="193"/>
      <c r="F222" s="193"/>
      <c r="G222" s="195" t="s">
        <v>656</v>
      </c>
      <c r="H222" s="224">
        <v>7609.2</v>
      </c>
      <c r="I222" s="224">
        <v>1136.8</v>
      </c>
      <c r="J222" s="225">
        <v>308.99</v>
      </c>
      <c r="K222" s="224">
        <v>8437.01</v>
      </c>
    </row>
    <row r="223" spans="1:12" x14ac:dyDescent="0.3">
      <c r="A223" s="194" t="s">
        <v>679</v>
      </c>
      <c r="B223" s="192" t="s">
        <v>351</v>
      </c>
      <c r="C223" s="193"/>
      <c r="D223" s="193"/>
      <c r="E223" s="193"/>
      <c r="F223" s="193"/>
      <c r="G223" s="195" t="s">
        <v>680</v>
      </c>
      <c r="H223" s="224">
        <v>19776.53</v>
      </c>
      <c r="I223" s="224">
        <v>2393.6</v>
      </c>
      <c r="J223" s="225">
        <v>0</v>
      </c>
      <c r="K223" s="224">
        <v>22170.13</v>
      </c>
    </row>
    <row r="224" spans="1:12" x14ac:dyDescent="0.3">
      <c r="A224" s="197" t="s">
        <v>351</v>
      </c>
      <c r="B224" s="192" t="s">
        <v>351</v>
      </c>
      <c r="C224" s="193"/>
      <c r="D224" s="193"/>
      <c r="E224" s="193"/>
      <c r="F224" s="193"/>
      <c r="G224" s="198" t="s">
        <v>351</v>
      </c>
      <c r="H224" s="199"/>
      <c r="I224" s="199"/>
      <c r="J224" s="199"/>
      <c r="K224" s="199"/>
    </row>
    <row r="225" spans="1:12" x14ac:dyDescent="0.3">
      <c r="A225" s="187" t="s">
        <v>681</v>
      </c>
      <c r="B225" s="192" t="s">
        <v>351</v>
      </c>
      <c r="C225" s="193"/>
      <c r="D225" s="193"/>
      <c r="E225" s="188" t="s">
        <v>682</v>
      </c>
      <c r="F225" s="189"/>
      <c r="G225" s="189"/>
      <c r="H225" s="223">
        <v>475064.21</v>
      </c>
      <c r="I225" s="223">
        <v>87079.31</v>
      </c>
      <c r="J225" s="223">
        <v>33837.1</v>
      </c>
      <c r="K225" s="223">
        <v>528306.42000000004</v>
      </c>
      <c r="L225" s="214">
        <f t="shared" ref="L225:L226" si="5">I225-J225</f>
        <v>53242.21</v>
      </c>
    </row>
    <row r="226" spans="1:12" x14ac:dyDescent="0.3">
      <c r="A226" s="187" t="s">
        <v>683</v>
      </c>
      <c r="B226" s="192" t="s">
        <v>351</v>
      </c>
      <c r="C226" s="193"/>
      <c r="D226" s="193"/>
      <c r="E226" s="193"/>
      <c r="F226" s="188" t="s">
        <v>631</v>
      </c>
      <c r="G226" s="189"/>
      <c r="H226" s="223">
        <v>475064.21</v>
      </c>
      <c r="I226" s="223">
        <v>87079.31</v>
      </c>
      <c r="J226" s="223">
        <v>33837.1</v>
      </c>
      <c r="K226" s="223">
        <v>528306.42000000004</v>
      </c>
      <c r="L226" s="214">
        <f t="shared" si="5"/>
        <v>53242.21</v>
      </c>
    </row>
    <row r="227" spans="1:12" x14ac:dyDescent="0.3">
      <c r="A227" s="194" t="s">
        <v>684</v>
      </c>
      <c r="B227" s="192" t="s">
        <v>351</v>
      </c>
      <c r="C227" s="193"/>
      <c r="D227" s="193"/>
      <c r="E227" s="193"/>
      <c r="F227" s="193"/>
      <c r="G227" s="195" t="s">
        <v>611</v>
      </c>
      <c r="H227" s="224">
        <v>213676.6</v>
      </c>
      <c r="I227" s="224">
        <v>27413.46</v>
      </c>
      <c r="J227" s="225">
        <v>0</v>
      </c>
      <c r="K227" s="224">
        <v>241090.06</v>
      </c>
    </row>
    <row r="228" spans="1:12" x14ac:dyDescent="0.3">
      <c r="A228" s="194" t="s">
        <v>685</v>
      </c>
      <c r="B228" s="192" t="s">
        <v>351</v>
      </c>
      <c r="C228" s="193"/>
      <c r="D228" s="193"/>
      <c r="E228" s="193"/>
      <c r="F228" s="193"/>
      <c r="G228" s="195" t="s">
        <v>613</v>
      </c>
      <c r="H228" s="224">
        <v>7220.66</v>
      </c>
      <c r="I228" s="224">
        <v>22135.8</v>
      </c>
      <c r="J228" s="224">
        <v>17926.939999999999</v>
      </c>
      <c r="K228" s="224">
        <v>11429.52</v>
      </c>
    </row>
    <row r="229" spans="1:12" x14ac:dyDescent="0.3">
      <c r="A229" s="194" t="s">
        <v>686</v>
      </c>
      <c r="B229" s="192" t="s">
        <v>351</v>
      </c>
      <c r="C229" s="193"/>
      <c r="D229" s="193"/>
      <c r="E229" s="193"/>
      <c r="F229" s="193"/>
      <c r="G229" s="195" t="s">
        <v>615</v>
      </c>
      <c r="H229" s="224">
        <v>18958.240000000002</v>
      </c>
      <c r="I229" s="224">
        <v>8735</v>
      </c>
      <c r="J229" s="224">
        <v>13445.46</v>
      </c>
      <c r="K229" s="224">
        <v>14247.78</v>
      </c>
    </row>
    <row r="230" spans="1:12" x14ac:dyDescent="0.3">
      <c r="A230" s="194" t="s">
        <v>687</v>
      </c>
      <c r="B230" s="192" t="s">
        <v>351</v>
      </c>
      <c r="C230" s="193"/>
      <c r="D230" s="193"/>
      <c r="E230" s="193"/>
      <c r="F230" s="193"/>
      <c r="G230" s="195" t="s">
        <v>648</v>
      </c>
      <c r="H230" s="224">
        <v>14742.88</v>
      </c>
      <c r="I230" s="225">
        <v>0</v>
      </c>
      <c r="J230" s="225">
        <v>0</v>
      </c>
      <c r="K230" s="224">
        <v>14742.88</v>
      </c>
    </row>
    <row r="231" spans="1:12" x14ac:dyDescent="0.3">
      <c r="A231" s="194" t="s">
        <v>688</v>
      </c>
      <c r="B231" s="192" t="s">
        <v>351</v>
      </c>
      <c r="C231" s="193"/>
      <c r="D231" s="193"/>
      <c r="E231" s="193"/>
      <c r="F231" s="193"/>
      <c r="G231" s="195" t="s">
        <v>617</v>
      </c>
      <c r="H231" s="224">
        <v>58353.78</v>
      </c>
      <c r="I231" s="224">
        <v>7298.04</v>
      </c>
      <c r="J231" s="225">
        <v>0</v>
      </c>
      <c r="K231" s="224">
        <v>65651.820000000007</v>
      </c>
    </row>
    <row r="232" spans="1:12" x14ac:dyDescent="0.3">
      <c r="A232" s="194" t="s">
        <v>689</v>
      </c>
      <c r="B232" s="192" t="s">
        <v>351</v>
      </c>
      <c r="C232" s="193"/>
      <c r="D232" s="193"/>
      <c r="E232" s="193"/>
      <c r="F232" s="193"/>
      <c r="G232" s="195" t="s">
        <v>619</v>
      </c>
      <c r="H232" s="224">
        <v>25177.89</v>
      </c>
      <c r="I232" s="224">
        <v>2775.9</v>
      </c>
      <c r="J232" s="225">
        <v>0</v>
      </c>
      <c r="K232" s="224">
        <v>27953.79</v>
      </c>
    </row>
    <row r="233" spans="1:12" x14ac:dyDescent="0.3">
      <c r="A233" s="194" t="s">
        <v>690</v>
      </c>
      <c r="B233" s="192" t="s">
        <v>351</v>
      </c>
      <c r="C233" s="193"/>
      <c r="D233" s="193"/>
      <c r="E233" s="193"/>
      <c r="F233" s="193"/>
      <c r="G233" s="195" t="s">
        <v>621</v>
      </c>
      <c r="H233" s="224">
        <v>2187.8200000000002</v>
      </c>
      <c r="I233" s="225">
        <v>346.9</v>
      </c>
      <c r="J233" s="225">
        <v>0</v>
      </c>
      <c r="K233" s="224">
        <v>2534.7199999999998</v>
      </c>
    </row>
    <row r="234" spans="1:12" x14ac:dyDescent="0.3">
      <c r="A234" s="194" t="s">
        <v>691</v>
      </c>
      <c r="B234" s="192" t="s">
        <v>351</v>
      </c>
      <c r="C234" s="193"/>
      <c r="D234" s="193"/>
      <c r="E234" s="193"/>
      <c r="F234" s="193"/>
      <c r="G234" s="195" t="s">
        <v>623</v>
      </c>
      <c r="H234" s="224">
        <v>34664.83</v>
      </c>
      <c r="I234" s="224">
        <v>5780.93</v>
      </c>
      <c r="J234" s="224">
        <v>1738.48</v>
      </c>
      <c r="K234" s="224">
        <v>38707.279999999999</v>
      </c>
    </row>
    <row r="235" spans="1:12" x14ac:dyDescent="0.3">
      <c r="A235" s="194" t="s">
        <v>692</v>
      </c>
      <c r="B235" s="192" t="s">
        <v>351</v>
      </c>
      <c r="C235" s="193"/>
      <c r="D235" s="193"/>
      <c r="E235" s="193"/>
      <c r="F235" s="193"/>
      <c r="G235" s="195" t="s">
        <v>625</v>
      </c>
      <c r="H235" s="224">
        <v>1827.53</v>
      </c>
      <c r="I235" s="225">
        <v>230.64</v>
      </c>
      <c r="J235" s="225">
        <v>0</v>
      </c>
      <c r="K235" s="224">
        <v>2058.17</v>
      </c>
    </row>
    <row r="236" spans="1:12" x14ac:dyDescent="0.3">
      <c r="A236" s="194" t="s">
        <v>693</v>
      </c>
      <c r="B236" s="192" t="s">
        <v>351</v>
      </c>
      <c r="C236" s="193"/>
      <c r="D236" s="193"/>
      <c r="E236" s="193"/>
      <c r="F236" s="193"/>
      <c r="G236" s="195" t="s">
        <v>627</v>
      </c>
      <c r="H236" s="224">
        <v>73931.87</v>
      </c>
      <c r="I236" s="224">
        <v>9063.17</v>
      </c>
      <c r="J236" s="225">
        <v>0</v>
      </c>
      <c r="K236" s="224">
        <v>82995.039999999994</v>
      </c>
    </row>
    <row r="237" spans="1:12" x14ac:dyDescent="0.3">
      <c r="A237" s="194" t="s">
        <v>694</v>
      </c>
      <c r="B237" s="192" t="s">
        <v>351</v>
      </c>
      <c r="C237" s="193"/>
      <c r="D237" s="193"/>
      <c r="E237" s="193"/>
      <c r="F237" s="193"/>
      <c r="G237" s="195" t="s">
        <v>656</v>
      </c>
      <c r="H237" s="224">
        <v>24322.11</v>
      </c>
      <c r="I237" s="224">
        <v>3299.47</v>
      </c>
      <c r="J237" s="225">
        <v>726.22</v>
      </c>
      <c r="K237" s="224">
        <v>26895.360000000001</v>
      </c>
    </row>
    <row r="238" spans="1:12" x14ac:dyDescent="0.3">
      <c r="A238" s="197" t="s">
        <v>351</v>
      </c>
      <c r="B238" s="192" t="s">
        <v>351</v>
      </c>
      <c r="C238" s="193"/>
      <c r="D238" s="193"/>
      <c r="E238" s="193"/>
      <c r="F238" s="193"/>
      <c r="G238" s="198" t="s">
        <v>351</v>
      </c>
      <c r="H238" s="199"/>
      <c r="I238" s="199"/>
      <c r="J238" s="199"/>
      <c r="K238" s="199"/>
    </row>
    <row r="239" spans="1:12" x14ac:dyDescent="0.3">
      <c r="A239" s="187" t="s">
        <v>696</v>
      </c>
      <c r="B239" s="192" t="s">
        <v>351</v>
      </c>
      <c r="C239" s="193"/>
      <c r="D239" s="188" t="s">
        <v>697</v>
      </c>
      <c r="E239" s="189"/>
      <c r="F239" s="189"/>
      <c r="G239" s="189"/>
      <c r="H239" s="223">
        <v>5706982.5300000003</v>
      </c>
      <c r="I239" s="223">
        <v>563934.97</v>
      </c>
      <c r="J239" s="226">
        <v>0.06</v>
      </c>
      <c r="K239" s="223">
        <v>6270917.4400000004</v>
      </c>
    </row>
    <row r="240" spans="1:12" x14ac:dyDescent="0.3">
      <c r="A240" s="187" t="s">
        <v>698</v>
      </c>
      <c r="B240" s="192" t="s">
        <v>351</v>
      </c>
      <c r="C240" s="193"/>
      <c r="D240" s="193"/>
      <c r="E240" s="188" t="s">
        <v>697</v>
      </c>
      <c r="F240" s="189"/>
      <c r="G240" s="189"/>
      <c r="H240" s="223">
        <v>5706982.5300000003</v>
      </c>
      <c r="I240" s="223">
        <v>563934.97</v>
      </c>
      <c r="J240" s="226">
        <v>0.06</v>
      </c>
      <c r="K240" s="223">
        <v>6270917.4400000004</v>
      </c>
    </row>
    <row r="241" spans="1:14" x14ac:dyDescent="0.3">
      <c r="A241" s="187" t="s">
        <v>699</v>
      </c>
      <c r="B241" s="192" t="s">
        <v>351</v>
      </c>
      <c r="C241" s="193"/>
      <c r="D241" s="193"/>
      <c r="E241" s="193"/>
      <c r="F241" s="188" t="s">
        <v>697</v>
      </c>
      <c r="G241" s="189"/>
      <c r="H241" s="223">
        <v>5706982.5300000003</v>
      </c>
      <c r="I241" s="223">
        <v>563934.97</v>
      </c>
      <c r="J241" s="226">
        <v>0.06</v>
      </c>
      <c r="K241" s="223">
        <v>6270917.4400000004</v>
      </c>
      <c r="L241" s="218">
        <f t="shared" ref="L241:L250" si="6">I241-J241</f>
        <v>563934.90999999992</v>
      </c>
    </row>
    <row r="242" spans="1:14" x14ac:dyDescent="0.3">
      <c r="A242" s="194" t="s">
        <v>700</v>
      </c>
      <c r="B242" s="192" t="s">
        <v>351</v>
      </c>
      <c r="C242" s="193"/>
      <c r="D242" s="193"/>
      <c r="E242" s="193"/>
      <c r="F242" s="193"/>
      <c r="G242" s="195" t="s">
        <v>701</v>
      </c>
      <c r="H242" s="224">
        <v>194480.03</v>
      </c>
      <c r="I242" s="224">
        <v>29172.080000000002</v>
      </c>
      <c r="J242" s="225">
        <v>0.03</v>
      </c>
      <c r="K242" s="224">
        <v>223652.08</v>
      </c>
      <c r="L242" s="214">
        <f t="shared" si="6"/>
        <v>29172.050000000003</v>
      </c>
    </row>
    <row r="243" spans="1:14" x14ac:dyDescent="0.3">
      <c r="A243" s="194" t="s">
        <v>702</v>
      </c>
      <c r="B243" s="192" t="s">
        <v>351</v>
      </c>
      <c r="C243" s="193"/>
      <c r="D243" s="193"/>
      <c r="E243" s="193"/>
      <c r="F243" s="193"/>
      <c r="G243" s="195" t="s">
        <v>703</v>
      </c>
      <c r="H243" s="224">
        <v>64680</v>
      </c>
      <c r="I243" s="224">
        <v>6468</v>
      </c>
      <c r="J243" s="225">
        <v>0</v>
      </c>
      <c r="K243" s="224">
        <v>71148</v>
      </c>
      <c r="L243" s="214">
        <f t="shared" si="6"/>
        <v>6468</v>
      </c>
    </row>
    <row r="244" spans="1:14" x14ac:dyDescent="0.3">
      <c r="A244" s="194" t="s">
        <v>704</v>
      </c>
      <c r="B244" s="192" t="s">
        <v>351</v>
      </c>
      <c r="C244" s="193"/>
      <c r="D244" s="193"/>
      <c r="E244" s="193"/>
      <c r="F244" s="193"/>
      <c r="G244" s="195" t="s">
        <v>705</v>
      </c>
      <c r="H244" s="224">
        <v>121450.68</v>
      </c>
      <c r="I244" s="225">
        <v>0.02</v>
      </c>
      <c r="J244" s="225">
        <v>0</v>
      </c>
      <c r="K244" s="224">
        <v>121450.7</v>
      </c>
      <c r="L244" s="214">
        <f t="shared" si="6"/>
        <v>0.02</v>
      </c>
    </row>
    <row r="245" spans="1:14" x14ac:dyDescent="0.3">
      <c r="A245" s="194" t="s">
        <v>706</v>
      </c>
      <c r="B245" s="192" t="s">
        <v>351</v>
      </c>
      <c r="C245" s="193"/>
      <c r="D245" s="193"/>
      <c r="E245" s="193"/>
      <c r="F245" s="193"/>
      <c r="G245" s="195" t="s">
        <v>707</v>
      </c>
      <c r="H245" s="224">
        <v>47169.3</v>
      </c>
      <c r="I245" s="224">
        <v>4415.93</v>
      </c>
      <c r="J245" s="225">
        <v>0</v>
      </c>
      <c r="K245" s="224">
        <v>51585.23</v>
      </c>
      <c r="L245" s="214">
        <f t="shared" si="6"/>
        <v>4415.93</v>
      </c>
    </row>
    <row r="246" spans="1:14" x14ac:dyDescent="0.3">
      <c r="A246" s="194" t="s">
        <v>708</v>
      </c>
      <c r="B246" s="192" t="s">
        <v>351</v>
      </c>
      <c r="C246" s="193"/>
      <c r="D246" s="193"/>
      <c r="E246" s="193"/>
      <c r="F246" s="193"/>
      <c r="G246" s="195" t="s">
        <v>709</v>
      </c>
      <c r="H246" s="224">
        <v>1936348.2</v>
      </c>
      <c r="I246" s="224">
        <v>193634.82</v>
      </c>
      <c r="J246" s="225">
        <v>0</v>
      </c>
      <c r="K246" s="224">
        <v>2129983.02</v>
      </c>
      <c r="L246" s="214">
        <f t="shared" si="6"/>
        <v>193634.82</v>
      </c>
    </row>
    <row r="247" spans="1:14" x14ac:dyDescent="0.3">
      <c r="A247" s="194" t="s">
        <v>710</v>
      </c>
      <c r="B247" s="192" t="s">
        <v>351</v>
      </c>
      <c r="C247" s="193"/>
      <c r="D247" s="193"/>
      <c r="E247" s="193"/>
      <c r="F247" s="193"/>
      <c r="G247" s="195" t="s">
        <v>711</v>
      </c>
      <c r="H247" s="224">
        <v>18628.95</v>
      </c>
      <c r="I247" s="224">
        <v>3443.75</v>
      </c>
      <c r="J247" s="225">
        <v>0</v>
      </c>
      <c r="K247" s="224">
        <v>22072.7</v>
      </c>
      <c r="L247" s="214">
        <f t="shared" si="6"/>
        <v>3443.75</v>
      </c>
    </row>
    <row r="248" spans="1:14" x14ac:dyDescent="0.3">
      <c r="A248" s="194" t="s">
        <v>712</v>
      </c>
      <c r="B248" s="192" t="s">
        <v>351</v>
      </c>
      <c r="C248" s="193"/>
      <c r="D248" s="193"/>
      <c r="E248" s="193"/>
      <c r="F248" s="193"/>
      <c r="G248" s="195" t="s">
        <v>713</v>
      </c>
      <c r="H248" s="224">
        <v>2598770.71</v>
      </c>
      <c r="I248" s="224">
        <v>272623.64</v>
      </c>
      <c r="J248" s="225">
        <v>0</v>
      </c>
      <c r="K248" s="224">
        <v>2871394.35</v>
      </c>
      <c r="L248" s="214">
        <f t="shared" si="6"/>
        <v>272623.64</v>
      </c>
    </row>
    <row r="249" spans="1:14" x14ac:dyDescent="0.3">
      <c r="A249" s="194" t="s">
        <v>714</v>
      </c>
      <c r="B249" s="192" t="s">
        <v>351</v>
      </c>
      <c r="C249" s="193"/>
      <c r="D249" s="193"/>
      <c r="E249" s="193"/>
      <c r="F249" s="193"/>
      <c r="G249" s="195" t="s">
        <v>715</v>
      </c>
      <c r="H249" s="224">
        <v>526025.69999999995</v>
      </c>
      <c r="I249" s="224">
        <v>33951.800000000003</v>
      </c>
      <c r="J249" s="225">
        <v>0.01</v>
      </c>
      <c r="K249" s="224">
        <v>559977.49</v>
      </c>
      <c r="L249" s="214">
        <f t="shared" si="6"/>
        <v>33951.79</v>
      </c>
    </row>
    <row r="250" spans="1:14" x14ac:dyDescent="0.3">
      <c r="A250" s="194" t="s">
        <v>716</v>
      </c>
      <c r="B250" s="192" t="s">
        <v>351</v>
      </c>
      <c r="C250" s="193"/>
      <c r="D250" s="193"/>
      <c r="E250" s="193"/>
      <c r="F250" s="193"/>
      <c r="G250" s="195" t="s">
        <v>717</v>
      </c>
      <c r="H250" s="224">
        <v>199428.96</v>
      </c>
      <c r="I250" s="224">
        <v>20224.93</v>
      </c>
      <c r="J250" s="225">
        <v>0.02</v>
      </c>
      <c r="K250" s="224">
        <v>219653.87</v>
      </c>
      <c r="L250" s="214">
        <f t="shared" si="6"/>
        <v>20224.91</v>
      </c>
    </row>
    <row r="251" spans="1:14" x14ac:dyDescent="0.3">
      <c r="A251" s="197" t="s">
        <v>351</v>
      </c>
      <c r="B251" s="192" t="s">
        <v>351</v>
      </c>
      <c r="C251" s="193"/>
      <c r="D251" s="193"/>
      <c r="E251" s="193"/>
      <c r="F251" s="193"/>
      <c r="G251" s="198" t="s">
        <v>351</v>
      </c>
      <c r="H251" s="199"/>
      <c r="I251" s="199"/>
      <c r="J251" s="199"/>
      <c r="K251" s="199"/>
    </row>
    <row r="252" spans="1:14" x14ac:dyDescent="0.3">
      <c r="A252" s="187" t="s">
        <v>718</v>
      </c>
      <c r="B252" s="191" t="s">
        <v>351</v>
      </c>
      <c r="C252" s="188" t="s">
        <v>719</v>
      </c>
      <c r="D252" s="189"/>
      <c r="E252" s="189"/>
      <c r="F252" s="189"/>
      <c r="G252" s="189"/>
      <c r="H252" s="223">
        <v>3304304.43</v>
      </c>
      <c r="I252" s="223">
        <v>377438.19</v>
      </c>
      <c r="J252" s="223">
        <v>17699.79</v>
      </c>
      <c r="K252" s="223">
        <v>3664042.83</v>
      </c>
    </row>
    <row r="253" spans="1:14" x14ac:dyDescent="0.3">
      <c r="A253" s="187" t="s">
        <v>720</v>
      </c>
      <c r="B253" s="192" t="s">
        <v>351</v>
      </c>
      <c r="C253" s="193"/>
      <c r="D253" s="188" t="s">
        <v>719</v>
      </c>
      <c r="E253" s="189"/>
      <c r="F253" s="189"/>
      <c r="G253" s="189"/>
      <c r="H253" s="223">
        <v>3304304.43</v>
      </c>
      <c r="I253" s="223">
        <v>377438.19</v>
      </c>
      <c r="J253" s="223">
        <v>17699.79</v>
      </c>
      <c r="K253" s="223">
        <v>3664042.83</v>
      </c>
    </row>
    <row r="254" spans="1:14" x14ac:dyDescent="0.3">
      <c r="A254" s="187" t="s">
        <v>721</v>
      </c>
      <c r="B254" s="192" t="s">
        <v>351</v>
      </c>
      <c r="C254" s="193"/>
      <c r="D254" s="193"/>
      <c r="E254" s="188" t="s">
        <v>719</v>
      </c>
      <c r="F254" s="189"/>
      <c r="G254" s="189"/>
      <c r="H254" s="223">
        <v>3304304.43</v>
      </c>
      <c r="I254" s="223">
        <v>377438.19</v>
      </c>
      <c r="J254" s="223">
        <v>17699.79</v>
      </c>
      <c r="K254" s="223">
        <v>3664042.83</v>
      </c>
      <c r="L254" s="214">
        <f t="shared" ref="L254:L255" si="7">I254-J254</f>
        <v>359738.4</v>
      </c>
      <c r="M254">
        <v>43234.81</v>
      </c>
      <c r="N254" s="218">
        <f>L254+M254</f>
        <v>402973.21</v>
      </c>
    </row>
    <row r="255" spans="1:14" x14ac:dyDescent="0.3">
      <c r="A255" s="187" t="s">
        <v>722</v>
      </c>
      <c r="B255" s="192" t="s">
        <v>351</v>
      </c>
      <c r="C255" s="193"/>
      <c r="D255" s="193"/>
      <c r="E255" s="193"/>
      <c r="F255" s="188" t="s">
        <v>723</v>
      </c>
      <c r="G255" s="189"/>
      <c r="H255" s="223">
        <v>379558.66</v>
      </c>
      <c r="I255" s="223">
        <v>33981.599999999999</v>
      </c>
      <c r="J255" s="226">
        <v>0.03</v>
      </c>
      <c r="K255" s="223">
        <v>413540.23</v>
      </c>
      <c r="L255" s="214">
        <f t="shared" si="7"/>
        <v>33981.57</v>
      </c>
    </row>
    <row r="256" spans="1:14" x14ac:dyDescent="0.3">
      <c r="A256" s="194" t="s">
        <v>724</v>
      </c>
      <c r="B256" s="192" t="s">
        <v>351</v>
      </c>
      <c r="C256" s="193"/>
      <c r="D256" s="193"/>
      <c r="E256" s="193"/>
      <c r="F256" s="193"/>
      <c r="G256" s="195" t="s">
        <v>725</v>
      </c>
      <c r="H256" s="224">
        <v>379558.66</v>
      </c>
      <c r="I256" s="224">
        <v>33981.599999999999</v>
      </c>
      <c r="J256" s="225">
        <v>0.03</v>
      </c>
      <c r="K256" s="224">
        <v>413540.23</v>
      </c>
    </row>
    <row r="257" spans="1:12" x14ac:dyDescent="0.3">
      <c r="A257" s="197" t="s">
        <v>351</v>
      </c>
      <c r="B257" s="192" t="s">
        <v>351</v>
      </c>
      <c r="C257" s="193"/>
      <c r="D257" s="193"/>
      <c r="E257" s="193"/>
      <c r="F257" s="193"/>
      <c r="G257" s="198" t="s">
        <v>351</v>
      </c>
      <c r="H257" s="199"/>
      <c r="I257" s="199"/>
      <c r="J257" s="199"/>
      <c r="K257" s="199"/>
    </row>
    <row r="258" spans="1:12" x14ac:dyDescent="0.3">
      <c r="A258" s="187" t="s">
        <v>726</v>
      </c>
      <c r="B258" s="192" t="s">
        <v>351</v>
      </c>
      <c r="C258" s="193"/>
      <c r="D258" s="193"/>
      <c r="E258" s="193"/>
      <c r="F258" s="188" t="s">
        <v>727</v>
      </c>
      <c r="G258" s="189"/>
      <c r="H258" s="223">
        <v>1213155.97</v>
      </c>
      <c r="I258" s="223">
        <v>141374.76</v>
      </c>
      <c r="J258" s="226">
        <v>0</v>
      </c>
      <c r="K258" s="223">
        <v>1354530.73</v>
      </c>
      <c r="L258" s="214">
        <f t="shared" ref="L258:L262" si="8">I258-J258</f>
        <v>141374.76</v>
      </c>
    </row>
    <row r="259" spans="1:12" x14ac:dyDescent="0.3">
      <c r="A259" s="194" t="s">
        <v>728</v>
      </c>
      <c r="B259" s="192" t="s">
        <v>351</v>
      </c>
      <c r="C259" s="193"/>
      <c r="D259" s="193"/>
      <c r="E259" s="193"/>
      <c r="F259" s="193"/>
      <c r="G259" s="195" t="s">
        <v>729</v>
      </c>
      <c r="H259" s="224">
        <v>474878.93</v>
      </c>
      <c r="I259" s="224">
        <v>54990.79</v>
      </c>
      <c r="J259" s="225">
        <v>0</v>
      </c>
      <c r="K259" s="224">
        <v>529869.72</v>
      </c>
      <c r="L259" s="214">
        <f t="shared" si="8"/>
        <v>54990.79</v>
      </c>
    </row>
    <row r="260" spans="1:12" x14ac:dyDescent="0.3">
      <c r="A260" s="194" t="s">
        <v>730</v>
      </c>
      <c r="B260" s="192" t="s">
        <v>351</v>
      </c>
      <c r="C260" s="193"/>
      <c r="D260" s="193"/>
      <c r="E260" s="193"/>
      <c r="F260" s="193"/>
      <c r="G260" s="195" t="s">
        <v>731</v>
      </c>
      <c r="H260" s="224">
        <v>355548.95</v>
      </c>
      <c r="I260" s="224">
        <v>42630.3</v>
      </c>
      <c r="J260" s="225">
        <v>0</v>
      </c>
      <c r="K260" s="224">
        <v>398179.25</v>
      </c>
      <c r="L260" s="214">
        <f t="shared" si="8"/>
        <v>42630.3</v>
      </c>
    </row>
    <row r="261" spans="1:12" x14ac:dyDescent="0.3">
      <c r="A261" s="194" t="s">
        <v>732</v>
      </c>
      <c r="B261" s="192" t="s">
        <v>351</v>
      </c>
      <c r="C261" s="193"/>
      <c r="D261" s="193"/>
      <c r="E261" s="193"/>
      <c r="F261" s="193"/>
      <c r="G261" s="195" t="s">
        <v>733</v>
      </c>
      <c r="H261" s="224">
        <v>298712.84999999998</v>
      </c>
      <c r="I261" s="224">
        <v>34591.339999999997</v>
      </c>
      <c r="J261" s="225">
        <v>0</v>
      </c>
      <c r="K261" s="224">
        <v>333304.19</v>
      </c>
      <c r="L261" s="214">
        <f t="shared" si="8"/>
        <v>34591.339999999997</v>
      </c>
    </row>
    <row r="262" spans="1:12" x14ac:dyDescent="0.3">
      <c r="A262" s="194" t="s">
        <v>734</v>
      </c>
      <c r="B262" s="192" t="s">
        <v>351</v>
      </c>
      <c r="C262" s="193"/>
      <c r="D262" s="193"/>
      <c r="E262" s="193"/>
      <c r="F262" s="193"/>
      <c r="G262" s="195" t="s">
        <v>735</v>
      </c>
      <c r="H262" s="224">
        <v>84015.24</v>
      </c>
      <c r="I262" s="224">
        <v>9162.33</v>
      </c>
      <c r="J262" s="225">
        <v>0</v>
      </c>
      <c r="K262" s="224">
        <v>93177.57</v>
      </c>
      <c r="L262" s="214">
        <f t="shared" si="8"/>
        <v>9162.33</v>
      </c>
    </row>
    <row r="263" spans="1:12" x14ac:dyDescent="0.3">
      <c r="A263" s="197" t="s">
        <v>351</v>
      </c>
      <c r="B263" s="192" t="s">
        <v>351</v>
      </c>
      <c r="C263" s="193"/>
      <c r="D263" s="193"/>
      <c r="E263" s="193"/>
      <c r="F263" s="193"/>
      <c r="G263" s="198" t="s">
        <v>351</v>
      </c>
      <c r="H263" s="199"/>
      <c r="I263" s="199"/>
      <c r="J263" s="199"/>
      <c r="K263" s="199"/>
    </row>
    <row r="264" spans="1:12" x14ac:dyDescent="0.3">
      <c r="A264" s="187" t="s">
        <v>736</v>
      </c>
      <c r="B264" s="192" t="s">
        <v>351</v>
      </c>
      <c r="C264" s="193"/>
      <c r="D264" s="193"/>
      <c r="E264" s="193"/>
      <c r="F264" s="188" t="s">
        <v>737</v>
      </c>
      <c r="G264" s="189"/>
      <c r="H264" s="223">
        <v>31409.93</v>
      </c>
      <c r="I264" s="226">
        <v>0</v>
      </c>
      <c r="J264" s="226">
        <v>0</v>
      </c>
      <c r="K264" s="223">
        <v>31409.93</v>
      </c>
    </row>
    <row r="265" spans="1:12" x14ac:dyDescent="0.3">
      <c r="A265" s="194" t="s">
        <v>738</v>
      </c>
      <c r="B265" s="192" t="s">
        <v>351</v>
      </c>
      <c r="C265" s="193"/>
      <c r="D265" s="193"/>
      <c r="E265" s="193"/>
      <c r="F265" s="193"/>
      <c r="G265" s="195" t="s">
        <v>739</v>
      </c>
      <c r="H265" s="224">
        <v>13609.93</v>
      </c>
      <c r="I265" s="225">
        <v>0</v>
      </c>
      <c r="J265" s="225">
        <v>0</v>
      </c>
      <c r="K265" s="224">
        <v>13609.93</v>
      </c>
    </row>
    <row r="266" spans="1:12" x14ac:dyDescent="0.3">
      <c r="A266" s="194" t="s">
        <v>740</v>
      </c>
      <c r="B266" s="192" t="s">
        <v>351</v>
      </c>
      <c r="C266" s="193"/>
      <c r="D266" s="193"/>
      <c r="E266" s="193"/>
      <c r="F266" s="193"/>
      <c r="G266" s="195" t="s">
        <v>741</v>
      </c>
      <c r="H266" s="224">
        <v>17800</v>
      </c>
      <c r="I266" s="225">
        <v>0</v>
      </c>
      <c r="J266" s="225">
        <v>0</v>
      </c>
      <c r="K266" s="224">
        <v>17800</v>
      </c>
    </row>
    <row r="267" spans="1:12" x14ac:dyDescent="0.3">
      <c r="A267" s="197" t="s">
        <v>351</v>
      </c>
      <c r="B267" s="192" t="s">
        <v>351</v>
      </c>
      <c r="C267" s="193"/>
      <c r="D267" s="193"/>
      <c r="E267" s="193"/>
      <c r="F267" s="193"/>
      <c r="G267" s="198" t="s">
        <v>351</v>
      </c>
      <c r="H267" s="199"/>
      <c r="I267" s="199"/>
      <c r="J267" s="199"/>
      <c r="K267" s="199"/>
    </row>
    <row r="268" spans="1:12" x14ac:dyDescent="0.3">
      <c r="A268" s="187" t="s">
        <v>742</v>
      </c>
      <c r="B268" s="192" t="s">
        <v>351</v>
      </c>
      <c r="C268" s="193"/>
      <c r="D268" s="193"/>
      <c r="E268" s="193"/>
      <c r="F268" s="188" t="s">
        <v>743</v>
      </c>
      <c r="G268" s="189"/>
      <c r="H268" s="223">
        <v>4072.41</v>
      </c>
      <c r="I268" s="226">
        <v>75.2</v>
      </c>
      <c r="J268" s="226">
        <v>0</v>
      </c>
      <c r="K268" s="223">
        <v>4147.6099999999997</v>
      </c>
      <c r="L268" s="214">
        <f t="shared" ref="L268" si="9">I268-J268</f>
        <v>75.2</v>
      </c>
    </row>
    <row r="269" spans="1:12" x14ac:dyDescent="0.3">
      <c r="A269" s="194" t="s">
        <v>744</v>
      </c>
      <c r="B269" s="192" t="s">
        <v>351</v>
      </c>
      <c r="C269" s="193"/>
      <c r="D269" s="193"/>
      <c r="E269" s="193"/>
      <c r="F269" s="193"/>
      <c r="G269" s="195" t="s">
        <v>745</v>
      </c>
      <c r="H269" s="224">
        <v>1094.57</v>
      </c>
      <c r="I269" s="225">
        <v>0</v>
      </c>
      <c r="J269" s="225">
        <v>0</v>
      </c>
      <c r="K269" s="224">
        <v>1094.57</v>
      </c>
    </row>
    <row r="270" spans="1:12" x14ac:dyDescent="0.3">
      <c r="A270" s="194" t="s">
        <v>746</v>
      </c>
      <c r="B270" s="192" t="s">
        <v>351</v>
      </c>
      <c r="C270" s="193"/>
      <c r="D270" s="193"/>
      <c r="E270" s="193"/>
      <c r="F270" s="193"/>
      <c r="G270" s="195" t="s">
        <v>747</v>
      </c>
      <c r="H270" s="224">
        <v>2490.41</v>
      </c>
      <c r="I270" s="225">
        <v>75.2</v>
      </c>
      <c r="J270" s="225">
        <v>0</v>
      </c>
      <c r="K270" s="224">
        <v>2565.61</v>
      </c>
    </row>
    <row r="271" spans="1:12" x14ac:dyDescent="0.3">
      <c r="A271" s="194" t="s">
        <v>748</v>
      </c>
      <c r="B271" s="192" t="s">
        <v>351</v>
      </c>
      <c r="C271" s="193"/>
      <c r="D271" s="193"/>
      <c r="E271" s="193"/>
      <c r="F271" s="193"/>
      <c r="G271" s="195" t="s">
        <v>749</v>
      </c>
      <c r="H271" s="225">
        <v>357.63</v>
      </c>
      <c r="I271" s="225">
        <v>0</v>
      </c>
      <c r="J271" s="225">
        <v>0</v>
      </c>
      <c r="K271" s="225">
        <v>357.63</v>
      </c>
    </row>
    <row r="272" spans="1:12" x14ac:dyDescent="0.3">
      <c r="A272" s="194" t="s">
        <v>750</v>
      </c>
      <c r="B272" s="192" t="s">
        <v>351</v>
      </c>
      <c r="C272" s="193"/>
      <c r="D272" s="193"/>
      <c r="E272" s="193"/>
      <c r="F272" s="193"/>
      <c r="G272" s="195" t="s">
        <v>751</v>
      </c>
      <c r="H272" s="225">
        <v>129.80000000000001</v>
      </c>
      <c r="I272" s="225">
        <v>0</v>
      </c>
      <c r="J272" s="225">
        <v>0</v>
      </c>
      <c r="K272" s="225">
        <v>129.80000000000001</v>
      </c>
    </row>
    <row r="273" spans="1:12" x14ac:dyDescent="0.3">
      <c r="A273" s="197" t="s">
        <v>351</v>
      </c>
      <c r="B273" s="192" t="s">
        <v>351</v>
      </c>
      <c r="C273" s="193"/>
      <c r="D273" s="193"/>
      <c r="E273" s="193"/>
      <c r="F273" s="193"/>
      <c r="G273" s="198" t="s">
        <v>351</v>
      </c>
      <c r="H273" s="199"/>
      <c r="I273" s="199"/>
      <c r="J273" s="199"/>
      <c r="K273" s="199"/>
    </row>
    <row r="274" spans="1:12" x14ac:dyDescent="0.3">
      <c r="A274" s="187" t="s">
        <v>752</v>
      </c>
      <c r="B274" s="192" t="s">
        <v>351</v>
      </c>
      <c r="C274" s="193"/>
      <c r="D274" s="193"/>
      <c r="E274" s="193"/>
      <c r="F274" s="188" t="s">
        <v>753</v>
      </c>
      <c r="G274" s="189"/>
      <c r="H274" s="223">
        <v>408964.35</v>
      </c>
      <c r="I274" s="223">
        <v>42093.84</v>
      </c>
      <c r="J274" s="226">
        <v>0.01</v>
      </c>
      <c r="K274" s="223">
        <v>451058.18</v>
      </c>
      <c r="L274" s="214">
        <f t="shared" ref="L274" si="10">I274-J274</f>
        <v>42093.829999999994</v>
      </c>
    </row>
    <row r="275" spans="1:12" x14ac:dyDescent="0.3">
      <c r="A275" s="194" t="s">
        <v>754</v>
      </c>
      <c r="B275" s="192" t="s">
        <v>351</v>
      </c>
      <c r="C275" s="193"/>
      <c r="D275" s="193"/>
      <c r="E275" s="193"/>
      <c r="F275" s="193"/>
      <c r="G275" s="195" t="s">
        <v>755</v>
      </c>
      <c r="H275" s="224">
        <v>250473.02</v>
      </c>
      <c r="I275" s="224">
        <v>26534.33</v>
      </c>
      <c r="J275" s="225">
        <v>0</v>
      </c>
      <c r="K275" s="224">
        <v>277007.34999999998</v>
      </c>
    </row>
    <row r="276" spans="1:12" x14ac:dyDescent="0.3">
      <c r="A276" s="194" t="s">
        <v>756</v>
      </c>
      <c r="B276" s="192" t="s">
        <v>351</v>
      </c>
      <c r="C276" s="193"/>
      <c r="D276" s="193"/>
      <c r="E276" s="193"/>
      <c r="F276" s="193"/>
      <c r="G276" s="195" t="s">
        <v>757</v>
      </c>
      <c r="H276" s="224">
        <v>53577.09</v>
      </c>
      <c r="I276" s="224">
        <v>3517.16</v>
      </c>
      <c r="J276" s="225">
        <v>0.01</v>
      </c>
      <c r="K276" s="224">
        <v>57094.239999999998</v>
      </c>
    </row>
    <row r="277" spans="1:12" x14ac:dyDescent="0.3">
      <c r="A277" s="194" t="s">
        <v>758</v>
      </c>
      <c r="B277" s="192" t="s">
        <v>351</v>
      </c>
      <c r="C277" s="193"/>
      <c r="D277" s="193"/>
      <c r="E277" s="193"/>
      <c r="F277" s="193"/>
      <c r="G277" s="195" t="s">
        <v>759</v>
      </c>
      <c r="H277" s="225">
        <v>885.66</v>
      </c>
      <c r="I277" s="225">
        <v>251</v>
      </c>
      <c r="J277" s="225">
        <v>0</v>
      </c>
      <c r="K277" s="224">
        <v>1136.6600000000001</v>
      </c>
    </row>
    <row r="278" spans="1:12" x14ac:dyDescent="0.3">
      <c r="A278" s="194" t="s">
        <v>760</v>
      </c>
      <c r="B278" s="192" t="s">
        <v>351</v>
      </c>
      <c r="C278" s="193"/>
      <c r="D278" s="193"/>
      <c r="E278" s="193"/>
      <c r="F278" s="193"/>
      <c r="G278" s="195" t="s">
        <v>761</v>
      </c>
      <c r="H278" s="224">
        <v>96181.6</v>
      </c>
      <c r="I278" s="224">
        <v>11791.35</v>
      </c>
      <c r="J278" s="225">
        <v>0</v>
      </c>
      <c r="K278" s="224">
        <v>107972.95</v>
      </c>
    </row>
    <row r="279" spans="1:12" x14ac:dyDescent="0.3">
      <c r="A279" s="194" t="s">
        <v>762</v>
      </c>
      <c r="B279" s="192" t="s">
        <v>351</v>
      </c>
      <c r="C279" s="193"/>
      <c r="D279" s="193"/>
      <c r="E279" s="193"/>
      <c r="F279" s="193"/>
      <c r="G279" s="195" t="s">
        <v>715</v>
      </c>
      <c r="H279" s="224">
        <v>7846.98</v>
      </c>
      <c r="I279" s="225">
        <v>0</v>
      </c>
      <c r="J279" s="225">
        <v>0</v>
      </c>
      <c r="K279" s="224">
        <v>7846.98</v>
      </c>
    </row>
    <row r="280" spans="1:12" x14ac:dyDescent="0.3">
      <c r="A280" s="197" t="s">
        <v>351</v>
      </c>
      <c r="B280" s="192" t="s">
        <v>351</v>
      </c>
      <c r="C280" s="193"/>
      <c r="D280" s="193"/>
      <c r="E280" s="193"/>
      <c r="F280" s="193"/>
      <c r="G280" s="198" t="s">
        <v>351</v>
      </c>
      <c r="H280" s="199"/>
      <c r="I280" s="199"/>
      <c r="J280" s="199"/>
      <c r="K280" s="199"/>
    </row>
    <row r="281" spans="1:12" x14ac:dyDescent="0.3">
      <c r="A281" s="187" t="s">
        <v>763</v>
      </c>
      <c r="B281" s="192" t="s">
        <v>351</v>
      </c>
      <c r="C281" s="193"/>
      <c r="D281" s="193"/>
      <c r="E281" s="193"/>
      <c r="F281" s="188" t="s">
        <v>764</v>
      </c>
      <c r="G281" s="189"/>
      <c r="H281" s="223">
        <v>1069033.74</v>
      </c>
      <c r="I281" s="223">
        <v>133625.07</v>
      </c>
      <c r="J281" s="223">
        <v>17699.75</v>
      </c>
      <c r="K281" s="223">
        <v>1184959.06</v>
      </c>
      <c r="L281" s="214">
        <f t="shared" ref="L281" si="11">I281-J281</f>
        <v>115925.32</v>
      </c>
    </row>
    <row r="282" spans="1:12" x14ac:dyDescent="0.3">
      <c r="A282" s="194" t="s">
        <v>765</v>
      </c>
      <c r="B282" s="192" t="s">
        <v>351</v>
      </c>
      <c r="C282" s="193"/>
      <c r="D282" s="193"/>
      <c r="E282" s="193"/>
      <c r="F282" s="193"/>
      <c r="G282" s="195" t="s">
        <v>554</v>
      </c>
      <c r="H282" s="224">
        <v>172224.6</v>
      </c>
      <c r="I282" s="224">
        <v>18580.169999999998</v>
      </c>
      <c r="J282" s="225">
        <v>0</v>
      </c>
      <c r="K282" s="224">
        <v>190804.77</v>
      </c>
    </row>
    <row r="283" spans="1:12" x14ac:dyDescent="0.3">
      <c r="A283" s="194" t="s">
        <v>766</v>
      </c>
      <c r="B283" s="192" t="s">
        <v>351</v>
      </c>
      <c r="C283" s="193"/>
      <c r="D283" s="193"/>
      <c r="E283" s="193"/>
      <c r="F283" s="193"/>
      <c r="G283" s="195" t="s">
        <v>767</v>
      </c>
      <c r="H283" s="224">
        <v>2032.87</v>
      </c>
      <c r="I283" s="224">
        <v>3908.37</v>
      </c>
      <c r="J283" s="225">
        <v>0</v>
      </c>
      <c r="K283" s="224">
        <v>5941.24</v>
      </c>
    </row>
    <row r="284" spans="1:12" x14ac:dyDescent="0.3">
      <c r="A284" s="194" t="s">
        <v>768</v>
      </c>
      <c r="B284" s="192" t="s">
        <v>351</v>
      </c>
      <c r="C284" s="193"/>
      <c r="D284" s="193"/>
      <c r="E284" s="193"/>
      <c r="F284" s="193"/>
      <c r="G284" s="195" t="s">
        <v>769</v>
      </c>
      <c r="H284" s="224">
        <v>26599.07</v>
      </c>
      <c r="I284" s="224">
        <v>4141.13</v>
      </c>
      <c r="J284" s="225">
        <v>0</v>
      </c>
      <c r="K284" s="224">
        <v>30740.2</v>
      </c>
    </row>
    <row r="285" spans="1:12" x14ac:dyDescent="0.3">
      <c r="A285" s="194" t="s">
        <v>770</v>
      </c>
      <c r="B285" s="192" t="s">
        <v>351</v>
      </c>
      <c r="C285" s="193"/>
      <c r="D285" s="193"/>
      <c r="E285" s="193"/>
      <c r="F285" s="193"/>
      <c r="G285" s="195" t="s">
        <v>771</v>
      </c>
      <c r="H285" s="224">
        <v>868133.2</v>
      </c>
      <c r="I285" s="224">
        <v>106995.4</v>
      </c>
      <c r="J285" s="224">
        <v>17699.75</v>
      </c>
      <c r="K285" s="224">
        <v>957428.85</v>
      </c>
    </row>
    <row r="286" spans="1:12" x14ac:dyDescent="0.3">
      <c r="A286" s="194" t="s">
        <v>772</v>
      </c>
      <c r="B286" s="192" t="s">
        <v>351</v>
      </c>
      <c r="C286" s="193"/>
      <c r="D286" s="193"/>
      <c r="E286" s="193"/>
      <c r="F286" s="193"/>
      <c r="G286" s="195" t="s">
        <v>773</v>
      </c>
      <c r="H286" s="225">
        <v>44</v>
      </c>
      <c r="I286" s="225">
        <v>0</v>
      </c>
      <c r="J286" s="225">
        <v>0</v>
      </c>
      <c r="K286" s="225">
        <v>44</v>
      </c>
    </row>
    <row r="287" spans="1:12" x14ac:dyDescent="0.3">
      <c r="A287" s="197" t="s">
        <v>351</v>
      </c>
      <c r="B287" s="192" t="s">
        <v>351</v>
      </c>
      <c r="C287" s="193"/>
      <c r="D287" s="193"/>
      <c r="E287" s="193"/>
      <c r="F287" s="193"/>
      <c r="G287" s="198" t="s">
        <v>351</v>
      </c>
      <c r="H287" s="199"/>
      <c r="I287" s="199"/>
      <c r="J287" s="199"/>
      <c r="K287" s="199"/>
    </row>
    <row r="288" spans="1:12" x14ac:dyDescent="0.3">
      <c r="A288" s="187" t="s">
        <v>774</v>
      </c>
      <c r="B288" s="192" t="s">
        <v>351</v>
      </c>
      <c r="C288" s="193"/>
      <c r="D288" s="193"/>
      <c r="E288" s="193"/>
      <c r="F288" s="188" t="s">
        <v>775</v>
      </c>
      <c r="G288" s="189"/>
      <c r="H288" s="223">
        <v>183501.97</v>
      </c>
      <c r="I288" s="223">
        <v>26287.72</v>
      </c>
      <c r="J288" s="226">
        <v>0</v>
      </c>
      <c r="K288" s="223">
        <v>209789.69</v>
      </c>
      <c r="L288" s="214">
        <f t="shared" ref="L288:L302" si="12">I288-J288</f>
        <v>26287.72</v>
      </c>
    </row>
    <row r="289" spans="1:12" x14ac:dyDescent="0.3">
      <c r="A289" s="194" t="s">
        <v>776</v>
      </c>
      <c r="B289" s="192" t="s">
        <v>351</v>
      </c>
      <c r="C289" s="193"/>
      <c r="D289" s="193"/>
      <c r="E289" s="193"/>
      <c r="F289" s="193"/>
      <c r="G289" s="195" t="s">
        <v>777</v>
      </c>
      <c r="H289" s="225">
        <v>592.24</v>
      </c>
      <c r="I289" s="225">
        <v>0</v>
      </c>
      <c r="J289" s="225">
        <v>0</v>
      </c>
      <c r="K289" s="225">
        <v>592.24</v>
      </c>
      <c r="L289" s="214">
        <f t="shared" si="12"/>
        <v>0</v>
      </c>
    </row>
    <row r="290" spans="1:12" x14ac:dyDescent="0.3">
      <c r="A290" s="194" t="s">
        <v>778</v>
      </c>
      <c r="B290" s="192" t="s">
        <v>351</v>
      </c>
      <c r="C290" s="193"/>
      <c r="D290" s="193"/>
      <c r="E290" s="193"/>
      <c r="F290" s="193"/>
      <c r="G290" s="195" t="s">
        <v>779</v>
      </c>
      <c r="H290" s="225">
        <v>613.25</v>
      </c>
      <c r="I290" s="225">
        <v>96.29</v>
      </c>
      <c r="J290" s="225">
        <v>0</v>
      </c>
      <c r="K290" s="225">
        <v>709.54</v>
      </c>
      <c r="L290" s="214">
        <f t="shared" si="12"/>
        <v>96.29</v>
      </c>
    </row>
    <row r="291" spans="1:12" x14ac:dyDescent="0.3">
      <c r="A291" s="194" t="s">
        <v>780</v>
      </c>
      <c r="B291" s="192" t="s">
        <v>351</v>
      </c>
      <c r="C291" s="193"/>
      <c r="D291" s="193"/>
      <c r="E291" s="193"/>
      <c r="F291" s="193"/>
      <c r="G291" s="195" t="s">
        <v>781</v>
      </c>
      <c r="H291" s="224">
        <v>10999.69</v>
      </c>
      <c r="I291" s="224">
        <v>1538.12</v>
      </c>
      <c r="J291" s="225">
        <v>0</v>
      </c>
      <c r="K291" s="224">
        <v>12537.81</v>
      </c>
      <c r="L291" s="214">
        <f t="shared" si="12"/>
        <v>1538.12</v>
      </c>
    </row>
    <row r="292" spans="1:12" x14ac:dyDescent="0.3">
      <c r="A292" s="194" t="s">
        <v>782</v>
      </c>
      <c r="B292" s="192" t="s">
        <v>351</v>
      </c>
      <c r="C292" s="193"/>
      <c r="D292" s="193"/>
      <c r="E292" s="193"/>
      <c r="F292" s="193"/>
      <c r="G292" s="195" t="s">
        <v>783</v>
      </c>
      <c r="H292" s="224">
        <v>1757</v>
      </c>
      <c r="I292" s="225">
        <v>544</v>
      </c>
      <c r="J292" s="225">
        <v>0</v>
      </c>
      <c r="K292" s="224">
        <v>2301</v>
      </c>
      <c r="L292" s="214">
        <f t="shared" si="12"/>
        <v>544</v>
      </c>
    </row>
    <row r="293" spans="1:12" x14ac:dyDescent="0.3">
      <c r="A293" s="194" t="s">
        <v>784</v>
      </c>
      <c r="B293" s="192" t="s">
        <v>351</v>
      </c>
      <c r="C293" s="193"/>
      <c r="D293" s="193"/>
      <c r="E293" s="193"/>
      <c r="F293" s="193"/>
      <c r="G293" s="195" t="s">
        <v>785</v>
      </c>
      <c r="H293" s="224">
        <v>16635.990000000002</v>
      </c>
      <c r="I293" s="224">
        <v>12722.72</v>
      </c>
      <c r="J293" s="225">
        <v>0</v>
      </c>
      <c r="K293" s="224">
        <v>29358.71</v>
      </c>
      <c r="L293" s="214">
        <f t="shared" si="12"/>
        <v>12722.72</v>
      </c>
    </row>
    <row r="294" spans="1:12" x14ac:dyDescent="0.3">
      <c r="A294" s="194" t="s">
        <v>786</v>
      </c>
      <c r="B294" s="192" t="s">
        <v>351</v>
      </c>
      <c r="C294" s="193"/>
      <c r="D294" s="193"/>
      <c r="E294" s="193"/>
      <c r="F294" s="193"/>
      <c r="G294" s="195" t="s">
        <v>787</v>
      </c>
      <c r="H294" s="225">
        <v>854</v>
      </c>
      <c r="I294" s="225">
        <v>222</v>
      </c>
      <c r="J294" s="225">
        <v>0</v>
      </c>
      <c r="K294" s="224">
        <v>1076</v>
      </c>
      <c r="L294" s="214">
        <f t="shared" si="12"/>
        <v>222</v>
      </c>
    </row>
    <row r="295" spans="1:12" x14ac:dyDescent="0.3">
      <c r="A295" s="194" t="s">
        <v>788</v>
      </c>
      <c r="B295" s="192" t="s">
        <v>351</v>
      </c>
      <c r="C295" s="193"/>
      <c r="D295" s="193"/>
      <c r="E295" s="193"/>
      <c r="F295" s="193"/>
      <c r="G295" s="195" t="s">
        <v>789</v>
      </c>
      <c r="H295" s="224">
        <v>4498.1400000000003</v>
      </c>
      <c r="I295" s="225">
        <v>0</v>
      </c>
      <c r="J295" s="225">
        <v>0</v>
      </c>
      <c r="K295" s="224">
        <v>4498.1400000000003</v>
      </c>
      <c r="L295" s="214">
        <f t="shared" si="12"/>
        <v>0</v>
      </c>
    </row>
    <row r="296" spans="1:12" x14ac:dyDescent="0.3">
      <c r="A296" s="194" t="s">
        <v>790</v>
      </c>
      <c r="B296" s="192" t="s">
        <v>351</v>
      </c>
      <c r="C296" s="193"/>
      <c r="D296" s="193"/>
      <c r="E296" s="193"/>
      <c r="F296" s="193"/>
      <c r="G296" s="195" t="s">
        <v>791</v>
      </c>
      <c r="H296" s="225">
        <v>244.83</v>
      </c>
      <c r="I296" s="225">
        <v>60</v>
      </c>
      <c r="J296" s="225">
        <v>0</v>
      </c>
      <c r="K296" s="225">
        <v>304.83</v>
      </c>
      <c r="L296" s="214">
        <f t="shared" si="12"/>
        <v>60</v>
      </c>
    </row>
    <row r="297" spans="1:12" x14ac:dyDescent="0.3">
      <c r="A297" s="194" t="s">
        <v>792</v>
      </c>
      <c r="B297" s="192" t="s">
        <v>351</v>
      </c>
      <c r="C297" s="193"/>
      <c r="D297" s="193"/>
      <c r="E297" s="193"/>
      <c r="F297" s="193"/>
      <c r="G297" s="195" t="s">
        <v>793</v>
      </c>
      <c r="H297" s="224">
        <v>3247.08</v>
      </c>
      <c r="I297" s="225">
        <v>541.57000000000005</v>
      </c>
      <c r="J297" s="225">
        <v>0</v>
      </c>
      <c r="K297" s="224">
        <v>3788.65</v>
      </c>
      <c r="L297" s="214">
        <f t="shared" si="12"/>
        <v>541.57000000000005</v>
      </c>
    </row>
    <row r="298" spans="1:12" x14ac:dyDescent="0.3">
      <c r="A298" s="194" t="s">
        <v>794</v>
      </c>
      <c r="B298" s="192" t="s">
        <v>351</v>
      </c>
      <c r="C298" s="193"/>
      <c r="D298" s="193"/>
      <c r="E298" s="193"/>
      <c r="F298" s="193"/>
      <c r="G298" s="195" t="s">
        <v>795</v>
      </c>
      <c r="H298" s="224">
        <v>20650.099999999999</v>
      </c>
      <c r="I298" s="225">
        <v>0</v>
      </c>
      <c r="J298" s="225">
        <v>0</v>
      </c>
      <c r="K298" s="224">
        <v>20650.099999999999</v>
      </c>
      <c r="L298" s="214">
        <f t="shared" si="12"/>
        <v>0</v>
      </c>
    </row>
    <row r="299" spans="1:12" x14ac:dyDescent="0.3">
      <c r="A299" s="194" t="s">
        <v>796</v>
      </c>
      <c r="B299" s="192" t="s">
        <v>351</v>
      </c>
      <c r="C299" s="193"/>
      <c r="D299" s="193"/>
      <c r="E299" s="193"/>
      <c r="F299" s="193"/>
      <c r="G299" s="195" t="s">
        <v>797</v>
      </c>
      <c r="H299" s="224">
        <v>88957.81</v>
      </c>
      <c r="I299" s="224">
        <v>7236.85</v>
      </c>
      <c r="J299" s="225">
        <v>0</v>
      </c>
      <c r="K299" s="224">
        <v>96194.66</v>
      </c>
      <c r="L299" s="214">
        <f t="shared" si="12"/>
        <v>7236.85</v>
      </c>
    </row>
    <row r="300" spans="1:12" x14ac:dyDescent="0.3">
      <c r="A300" s="194" t="s">
        <v>798</v>
      </c>
      <c r="B300" s="192" t="s">
        <v>351</v>
      </c>
      <c r="C300" s="193"/>
      <c r="D300" s="193"/>
      <c r="E300" s="193"/>
      <c r="F300" s="193"/>
      <c r="G300" s="195" t="s">
        <v>799</v>
      </c>
      <c r="H300" s="224">
        <v>2360.41</v>
      </c>
      <c r="I300" s="225">
        <v>947.06</v>
      </c>
      <c r="J300" s="225">
        <v>0</v>
      </c>
      <c r="K300" s="224">
        <v>3307.47</v>
      </c>
      <c r="L300" s="214">
        <f t="shared" si="12"/>
        <v>947.06</v>
      </c>
    </row>
    <row r="301" spans="1:12" x14ac:dyDescent="0.3">
      <c r="A301" s="194" t="s">
        <v>800</v>
      </c>
      <c r="B301" s="192" t="s">
        <v>351</v>
      </c>
      <c r="C301" s="193"/>
      <c r="D301" s="193"/>
      <c r="E301" s="193"/>
      <c r="F301" s="193"/>
      <c r="G301" s="195" t="s">
        <v>801</v>
      </c>
      <c r="H301" s="224">
        <v>22354.61</v>
      </c>
      <c r="I301" s="224">
        <v>2030.56</v>
      </c>
      <c r="J301" s="225">
        <v>0</v>
      </c>
      <c r="K301" s="224">
        <v>24385.17</v>
      </c>
      <c r="L301" s="214">
        <f t="shared" si="12"/>
        <v>2030.56</v>
      </c>
    </row>
    <row r="302" spans="1:12" x14ac:dyDescent="0.3">
      <c r="A302" s="194" t="s">
        <v>802</v>
      </c>
      <c r="B302" s="192" t="s">
        <v>351</v>
      </c>
      <c r="C302" s="193"/>
      <c r="D302" s="193"/>
      <c r="E302" s="193"/>
      <c r="F302" s="193"/>
      <c r="G302" s="195" t="s">
        <v>803</v>
      </c>
      <c r="H302" s="224">
        <v>9736.82</v>
      </c>
      <c r="I302" s="225">
        <v>348.55</v>
      </c>
      <c r="J302" s="225">
        <v>0</v>
      </c>
      <c r="K302" s="224">
        <v>10085.370000000001</v>
      </c>
      <c r="L302" s="214">
        <f t="shared" si="12"/>
        <v>348.55</v>
      </c>
    </row>
    <row r="303" spans="1:12" x14ac:dyDescent="0.3">
      <c r="A303" s="197" t="s">
        <v>351</v>
      </c>
      <c r="B303" s="192" t="s">
        <v>351</v>
      </c>
      <c r="C303" s="193"/>
      <c r="D303" s="193"/>
      <c r="E303" s="193"/>
      <c r="F303" s="193"/>
      <c r="G303" s="198" t="s">
        <v>351</v>
      </c>
      <c r="H303" s="199"/>
      <c r="I303" s="199"/>
      <c r="J303" s="199"/>
      <c r="K303" s="199"/>
    </row>
    <row r="304" spans="1:12" x14ac:dyDescent="0.3">
      <c r="A304" s="187" t="s">
        <v>804</v>
      </c>
      <c r="B304" s="192" t="s">
        <v>351</v>
      </c>
      <c r="C304" s="193"/>
      <c r="D304" s="193"/>
      <c r="E304" s="193"/>
      <c r="F304" s="188" t="s">
        <v>805</v>
      </c>
      <c r="G304" s="189"/>
      <c r="H304" s="223">
        <v>11191.17</v>
      </c>
      <c r="I304" s="226">
        <v>0</v>
      </c>
      <c r="J304" s="226">
        <v>0</v>
      </c>
      <c r="K304" s="223">
        <v>11191.17</v>
      </c>
    </row>
    <row r="305" spans="1:12" x14ac:dyDescent="0.3">
      <c r="A305" s="194" t="s">
        <v>806</v>
      </c>
      <c r="B305" s="192" t="s">
        <v>351</v>
      </c>
      <c r="C305" s="193"/>
      <c r="D305" s="193"/>
      <c r="E305" s="193"/>
      <c r="F305" s="193"/>
      <c r="G305" s="195" t="s">
        <v>807</v>
      </c>
      <c r="H305" s="224">
        <v>10653</v>
      </c>
      <c r="I305" s="225">
        <v>0</v>
      </c>
      <c r="J305" s="225">
        <v>0</v>
      </c>
      <c r="K305" s="224">
        <v>10653</v>
      </c>
    </row>
    <row r="306" spans="1:12" x14ac:dyDescent="0.3">
      <c r="A306" s="194" t="s">
        <v>808</v>
      </c>
      <c r="B306" s="192" t="s">
        <v>351</v>
      </c>
      <c r="C306" s="193"/>
      <c r="D306" s="193"/>
      <c r="E306" s="193"/>
      <c r="F306" s="193"/>
      <c r="G306" s="195" t="s">
        <v>809</v>
      </c>
      <c r="H306" s="225">
        <v>538.16999999999996</v>
      </c>
      <c r="I306" s="225">
        <v>0</v>
      </c>
      <c r="J306" s="225">
        <v>0</v>
      </c>
      <c r="K306" s="225">
        <v>538.16999999999996</v>
      </c>
    </row>
    <row r="307" spans="1:12" x14ac:dyDescent="0.3">
      <c r="A307" s="197" t="s">
        <v>351</v>
      </c>
      <c r="B307" s="192" t="s">
        <v>351</v>
      </c>
      <c r="C307" s="193"/>
      <c r="D307" s="193"/>
      <c r="E307" s="193"/>
      <c r="F307" s="193"/>
      <c r="G307" s="198" t="s">
        <v>351</v>
      </c>
      <c r="H307" s="199"/>
      <c r="I307" s="199"/>
      <c r="J307" s="199"/>
      <c r="K307" s="199"/>
    </row>
    <row r="308" spans="1:12" x14ac:dyDescent="0.3">
      <c r="A308" s="187" t="s">
        <v>810</v>
      </c>
      <c r="B308" s="192" t="s">
        <v>351</v>
      </c>
      <c r="C308" s="193"/>
      <c r="D308" s="193"/>
      <c r="E308" s="193"/>
      <c r="F308" s="188" t="s">
        <v>811</v>
      </c>
      <c r="G308" s="189"/>
      <c r="H308" s="223">
        <v>3416.23</v>
      </c>
      <c r="I308" s="226">
        <v>0</v>
      </c>
      <c r="J308" s="226">
        <v>0</v>
      </c>
      <c r="K308" s="223">
        <v>3416.23</v>
      </c>
    </row>
    <row r="309" spans="1:12" x14ac:dyDescent="0.3">
      <c r="A309" s="194" t="s">
        <v>812</v>
      </c>
      <c r="B309" s="192" t="s">
        <v>351</v>
      </c>
      <c r="C309" s="193"/>
      <c r="D309" s="193"/>
      <c r="E309" s="193"/>
      <c r="F309" s="193"/>
      <c r="G309" s="195" t="s">
        <v>813</v>
      </c>
      <c r="H309" s="224">
        <v>3416.23</v>
      </c>
      <c r="I309" s="225">
        <v>0</v>
      </c>
      <c r="J309" s="225">
        <v>0</v>
      </c>
      <c r="K309" s="224">
        <v>3416.23</v>
      </c>
    </row>
    <row r="310" spans="1:12" x14ac:dyDescent="0.3">
      <c r="A310" s="197" t="s">
        <v>351</v>
      </c>
      <c r="B310" s="192" t="s">
        <v>351</v>
      </c>
      <c r="C310" s="193"/>
      <c r="D310" s="193"/>
      <c r="E310" s="193"/>
      <c r="F310" s="193"/>
      <c r="G310" s="198" t="s">
        <v>351</v>
      </c>
      <c r="H310" s="199"/>
      <c r="I310" s="199"/>
      <c r="J310" s="199"/>
      <c r="K310" s="199"/>
    </row>
    <row r="311" spans="1:12" x14ac:dyDescent="0.3">
      <c r="A311" s="187" t="s">
        <v>814</v>
      </c>
      <c r="B311" s="191" t="s">
        <v>351</v>
      </c>
      <c r="C311" s="188" t="s">
        <v>815</v>
      </c>
      <c r="D311" s="189"/>
      <c r="E311" s="189"/>
      <c r="F311" s="189"/>
      <c r="G311" s="189"/>
      <c r="H311" s="223">
        <v>2049402.66</v>
      </c>
      <c r="I311" s="223">
        <v>187755.47</v>
      </c>
      <c r="J311" s="226">
        <v>0</v>
      </c>
      <c r="K311" s="223">
        <v>2237158.13</v>
      </c>
    </row>
    <row r="312" spans="1:12" x14ac:dyDescent="0.3">
      <c r="A312" s="187" t="s">
        <v>816</v>
      </c>
      <c r="B312" s="192" t="s">
        <v>351</v>
      </c>
      <c r="C312" s="193"/>
      <c r="D312" s="188" t="s">
        <v>815</v>
      </c>
      <c r="E312" s="189"/>
      <c r="F312" s="189"/>
      <c r="G312" s="189"/>
      <c r="H312" s="223">
        <v>2049402.66</v>
      </c>
      <c r="I312" s="223">
        <v>187755.47</v>
      </c>
      <c r="J312" s="226">
        <v>0</v>
      </c>
      <c r="K312" s="223">
        <v>2237158.13</v>
      </c>
    </row>
    <row r="313" spans="1:12" x14ac:dyDescent="0.3">
      <c r="A313" s="187" t="s">
        <v>817</v>
      </c>
      <c r="B313" s="192" t="s">
        <v>351</v>
      </c>
      <c r="C313" s="193"/>
      <c r="D313" s="193"/>
      <c r="E313" s="188" t="s">
        <v>815</v>
      </c>
      <c r="F313" s="189"/>
      <c r="G313" s="189"/>
      <c r="H313" s="223">
        <v>2049402.66</v>
      </c>
      <c r="I313" s="223">
        <v>187755.47</v>
      </c>
      <c r="J313" s="226">
        <v>0</v>
      </c>
      <c r="K313" s="223">
        <v>2237158.13</v>
      </c>
      <c r="L313" s="218">
        <f t="shared" ref="L313:L314" si="13">I313-J313</f>
        <v>187755.47</v>
      </c>
    </row>
    <row r="314" spans="1:12" x14ac:dyDescent="0.3">
      <c r="A314" s="187" t="s">
        <v>818</v>
      </c>
      <c r="B314" s="192" t="s">
        <v>351</v>
      </c>
      <c r="C314" s="193"/>
      <c r="D314" s="193"/>
      <c r="E314" s="193"/>
      <c r="F314" s="188" t="s">
        <v>819</v>
      </c>
      <c r="G314" s="189"/>
      <c r="H314" s="223">
        <v>1556179.16</v>
      </c>
      <c r="I314" s="223">
        <v>156608.32999999999</v>
      </c>
      <c r="J314" s="226">
        <v>0</v>
      </c>
      <c r="K314" s="223">
        <v>1712787.49</v>
      </c>
      <c r="L314" s="214">
        <f t="shared" si="13"/>
        <v>156608.32999999999</v>
      </c>
    </row>
    <row r="315" spans="1:12" x14ac:dyDescent="0.3">
      <c r="A315" s="194" t="s">
        <v>820</v>
      </c>
      <c r="B315" s="192" t="s">
        <v>351</v>
      </c>
      <c r="C315" s="193"/>
      <c r="D315" s="193"/>
      <c r="E315" s="193"/>
      <c r="F315" s="193"/>
      <c r="G315" s="195" t="s">
        <v>821</v>
      </c>
      <c r="H315" s="224">
        <v>179130.23999999999</v>
      </c>
      <c r="I315" s="224">
        <v>32191</v>
      </c>
      <c r="J315" s="225">
        <v>0</v>
      </c>
      <c r="K315" s="224">
        <v>211321.24</v>
      </c>
    </row>
    <row r="316" spans="1:12" x14ac:dyDescent="0.3">
      <c r="A316" s="194" t="s">
        <v>822</v>
      </c>
      <c r="B316" s="192" t="s">
        <v>351</v>
      </c>
      <c r="C316" s="193"/>
      <c r="D316" s="193"/>
      <c r="E316" s="193"/>
      <c r="F316" s="193"/>
      <c r="G316" s="195" t="s">
        <v>823</v>
      </c>
      <c r="H316" s="224">
        <v>4410</v>
      </c>
      <c r="I316" s="225">
        <v>0</v>
      </c>
      <c r="J316" s="225">
        <v>0</v>
      </c>
      <c r="K316" s="224">
        <v>4410</v>
      </c>
    </row>
    <row r="317" spans="1:12" x14ac:dyDescent="0.3">
      <c r="A317" s="194" t="s">
        <v>824</v>
      </c>
      <c r="B317" s="192" t="s">
        <v>351</v>
      </c>
      <c r="C317" s="193"/>
      <c r="D317" s="193"/>
      <c r="E317" s="193"/>
      <c r="F317" s="193"/>
      <c r="G317" s="195" t="s">
        <v>825</v>
      </c>
      <c r="H317" s="225">
        <v>796.24</v>
      </c>
      <c r="I317" s="225">
        <v>0</v>
      </c>
      <c r="J317" s="225">
        <v>0</v>
      </c>
      <c r="K317" s="225">
        <v>796.24</v>
      </c>
    </row>
    <row r="318" spans="1:12" x14ac:dyDescent="0.3">
      <c r="A318" s="194" t="s">
        <v>826</v>
      </c>
      <c r="B318" s="192" t="s">
        <v>351</v>
      </c>
      <c r="C318" s="193"/>
      <c r="D318" s="193"/>
      <c r="E318" s="193"/>
      <c r="F318" s="193"/>
      <c r="G318" s="195" t="s">
        <v>827</v>
      </c>
      <c r="H318" s="224">
        <v>84760</v>
      </c>
      <c r="I318" s="224">
        <v>8476</v>
      </c>
      <c r="J318" s="225">
        <v>0</v>
      </c>
      <c r="K318" s="224">
        <v>93236</v>
      </c>
    </row>
    <row r="319" spans="1:12" x14ac:dyDescent="0.3">
      <c r="A319" s="194" t="s">
        <v>828</v>
      </c>
      <c r="B319" s="192" t="s">
        <v>351</v>
      </c>
      <c r="C319" s="193"/>
      <c r="D319" s="193"/>
      <c r="E319" s="193"/>
      <c r="F319" s="193"/>
      <c r="G319" s="195" t="s">
        <v>829</v>
      </c>
      <c r="H319" s="224">
        <v>3395.78</v>
      </c>
      <c r="I319" s="225">
        <v>282.31</v>
      </c>
      <c r="J319" s="225">
        <v>0</v>
      </c>
      <c r="K319" s="224">
        <v>3678.09</v>
      </c>
    </row>
    <row r="320" spans="1:12" x14ac:dyDescent="0.3">
      <c r="A320" s="194" t="s">
        <v>830</v>
      </c>
      <c r="B320" s="192" t="s">
        <v>351</v>
      </c>
      <c r="C320" s="193"/>
      <c r="D320" s="193"/>
      <c r="E320" s="193"/>
      <c r="F320" s="193"/>
      <c r="G320" s="195" t="s">
        <v>831</v>
      </c>
      <c r="H320" s="224">
        <v>89565.8</v>
      </c>
      <c r="I320" s="224">
        <v>12178.01</v>
      </c>
      <c r="J320" s="225">
        <v>0</v>
      </c>
      <c r="K320" s="224">
        <v>101743.81</v>
      </c>
    </row>
    <row r="321" spans="1:12" x14ac:dyDescent="0.3">
      <c r="A321" s="194" t="s">
        <v>832</v>
      </c>
      <c r="B321" s="192" t="s">
        <v>351</v>
      </c>
      <c r="C321" s="193"/>
      <c r="D321" s="193"/>
      <c r="E321" s="193"/>
      <c r="F321" s="193"/>
      <c r="G321" s="195" t="s">
        <v>833</v>
      </c>
      <c r="H321" s="224">
        <v>1180903.6000000001</v>
      </c>
      <c r="I321" s="224">
        <v>103481.01</v>
      </c>
      <c r="J321" s="225">
        <v>0</v>
      </c>
      <c r="K321" s="224">
        <v>1284384.6100000001</v>
      </c>
    </row>
    <row r="322" spans="1:12" x14ac:dyDescent="0.3">
      <c r="A322" s="194" t="s">
        <v>834</v>
      </c>
      <c r="B322" s="192" t="s">
        <v>351</v>
      </c>
      <c r="C322" s="193"/>
      <c r="D322" s="193"/>
      <c r="E322" s="193"/>
      <c r="F322" s="193"/>
      <c r="G322" s="195" t="s">
        <v>835</v>
      </c>
      <c r="H322" s="224">
        <v>13217.5</v>
      </c>
      <c r="I322" s="225">
        <v>0</v>
      </c>
      <c r="J322" s="225">
        <v>0</v>
      </c>
      <c r="K322" s="224">
        <v>13217.5</v>
      </c>
    </row>
    <row r="323" spans="1:12" x14ac:dyDescent="0.3">
      <c r="A323" s="197" t="s">
        <v>351</v>
      </c>
      <c r="B323" s="192" t="s">
        <v>351</v>
      </c>
      <c r="C323" s="193"/>
      <c r="D323" s="193"/>
      <c r="E323" s="193"/>
      <c r="F323" s="193"/>
      <c r="G323" s="198" t="s">
        <v>351</v>
      </c>
      <c r="H323" s="199"/>
      <c r="I323" s="199"/>
      <c r="J323" s="199"/>
      <c r="K323" s="199"/>
    </row>
    <row r="324" spans="1:12" x14ac:dyDescent="0.3">
      <c r="A324" s="187" t="s">
        <v>836</v>
      </c>
      <c r="B324" s="192" t="s">
        <v>351</v>
      </c>
      <c r="C324" s="193"/>
      <c r="D324" s="193"/>
      <c r="E324" s="193"/>
      <c r="F324" s="188" t="s">
        <v>837</v>
      </c>
      <c r="G324" s="189"/>
      <c r="H324" s="223">
        <v>82195</v>
      </c>
      <c r="I324" s="223">
        <v>10360</v>
      </c>
      <c r="J324" s="226">
        <v>0</v>
      </c>
      <c r="K324" s="223">
        <v>92555</v>
      </c>
      <c r="L324" s="214">
        <f t="shared" ref="L324" si="14">I324-J324</f>
        <v>10360</v>
      </c>
    </row>
    <row r="325" spans="1:12" x14ac:dyDescent="0.3">
      <c r="A325" s="194" t="s">
        <v>838</v>
      </c>
      <c r="B325" s="192" t="s">
        <v>351</v>
      </c>
      <c r="C325" s="193"/>
      <c r="D325" s="193"/>
      <c r="E325" s="193"/>
      <c r="F325" s="193"/>
      <c r="G325" s="195" t="s">
        <v>839</v>
      </c>
      <c r="H325" s="224">
        <v>76145</v>
      </c>
      <c r="I325" s="224">
        <v>10360</v>
      </c>
      <c r="J325" s="225">
        <v>0</v>
      </c>
      <c r="K325" s="224">
        <v>86505</v>
      </c>
    </row>
    <row r="326" spans="1:12" x14ac:dyDescent="0.3">
      <c r="A326" s="194" t="s">
        <v>840</v>
      </c>
      <c r="B326" s="192" t="s">
        <v>351</v>
      </c>
      <c r="C326" s="193"/>
      <c r="D326" s="193"/>
      <c r="E326" s="193"/>
      <c r="F326" s="193"/>
      <c r="G326" s="195" t="s">
        <v>841</v>
      </c>
      <c r="H326" s="224">
        <v>6050</v>
      </c>
      <c r="I326" s="225">
        <v>0</v>
      </c>
      <c r="J326" s="225">
        <v>0</v>
      </c>
      <c r="K326" s="224">
        <v>6050</v>
      </c>
    </row>
    <row r="327" spans="1:12" x14ac:dyDescent="0.3">
      <c r="A327" s="197" t="s">
        <v>351</v>
      </c>
      <c r="B327" s="192" t="s">
        <v>351</v>
      </c>
      <c r="C327" s="193"/>
      <c r="D327" s="193"/>
      <c r="E327" s="193"/>
      <c r="F327" s="193"/>
      <c r="G327" s="198" t="s">
        <v>351</v>
      </c>
      <c r="H327" s="199"/>
      <c r="I327" s="199"/>
      <c r="J327" s="199"/>
      <c r="K327" s="199"/>
    </row>
    <row r="328" spans="1:12" x14ac:dyDescent="0.3">
      <c r="A328" s="187" t="s">
        <v>842</v>
      </c>
      <c r="B328" s="192" t="s">
        <v>351</v>
      </c>
      <c r="C328" s="193"/>
      <c r="D328" s="193"/>
      <c r="E328" s="193"/>
      <c r="F328" s="188" t="s">
        <v>843</v>
      </c>
      <c r="G328" s="189"/>
      <c r="H328" s="223">
        <v>142749.71</v>
      </c>
      <c r="I328" s="223">
        <v>14087.14</v>
      </c>
      <c r="J328" s="226">
        <v>0</v>
      </c>
      <c r="K328" s="223">
        <v>156836.85</v>
      </c>
      <c r="L328" s="214">
        <f t="shared" ref="L328" si="15">I328-J328</f>
        <v>14087.14</v>
      </c>
    </row>
    <row r="329" spans="1:12" x14ac:dyDescent="0.3">
      <c r="A329" s="194" t="s">
        <v>844</v>
      </c>
      <c r="B329" s="192" t="s">
        <v>351</v>
      </c>
      <c r="C329" s="193"/>
      <c r="D329" s="193"/>
      <c r="E329" s="193"/>
      <c r="F329" s="193"/>
      <c r="G329" s="195" t="s">
        <v>845</v>
      </c>
      <c r="H329" s="224">
        <v>142749.71</v>
      </c>
      <c r="I329" s="224">
        <v>14087.14</v>
      </c>
      <c r="J329" s="225">
        <v>0</v>
      </c>
      <c r="K329" s="224">
        <v>156836.85</v>
      </c>
    </row>
    <row r="330" spans="1:12" x14ac:dyDescent="0.3">
      <c r="A330" s="197" t="s">
        <v>351</v>
      </c>
      <c r="B330" s="192" t="s">
        <v>351</v>
      </c>
      <c r="C330" s="193"/>
      <c r="D330" s="193"/>
      <c r="E330" s="193"/>
      <c r="F330" s="193"/>
      <c r="G330" s="198" t="s">
        <v>351</v>
      </c>
      <c r="H330" s="199"/>
      <c r="I330" s="199"/>
      <c r="J330" s="199"/>
      <c r="K330" s="199"/>
    </row>
    <row r="331" spans="1:12" x14ac:dyDescent="0.3">
      <c r="A331" s="187" t="s">
        <v>846</v>
      </c>
      <c r="B331" s="192" t="s">
        <v>351</v>
      </c>
      <c r="C331" s="193"/>
      <c r="D331" s="193"/>
      <c r="E331" s="193"/>
      <c r="F331" s="188" t="s">
        <v>805</v>
      </c>
      <c r="G331" s="189"/>
      <c r="H331" s="223">
        <v>268278.78999999998</v>
      </c>
      <c r="I331" s="223">
        <v>6700</v>
      </c>
      <c r="J331" s="226">
        <v>0</v>
      </c>
      <c r="K331" s="223">
        <v>274978.78999999998</v>
      </c>
      <c r="L331" s="214">
        <f t="shared" ref="L331" si="16">I331-J331</f>
        <v>6700</v>
      </c>
    </row>
    <row r="332" spans="1:12" x14ac:dyDescent="0.3">
      <c r="A332" s="194" t="s">
        <v>847</v>
      </c>
      <c r="B332" s="192" t="s">
        <v>351</v>
      </c>
      <c r="C332" s="193"/>
      <c r="D332" s="193"/>
      <c r="E332" s="193"/>
      <c r="F332" s="193"/>
      <c r="G332" s="195" t="s">
        <v>807</v>
      </c>
      <c r="H332" s="224">
        <v>3131.82</v>
      </c>
      <c r="I332" s="225">
        <v>0</v>
      </c>
      <c r="J332" s="225">
        <v>0</v>
      </c>
      <c r="K332" s="224">
        <v>3131.82</v>
      </c>
    </row>
    <row r="333" spans="1:12" x14ac:dyDescent="0.3">
      <c r="A333" s="194" t="s">
        <v>848</v>
      </c>
      <c r="B333" s="192" t="s">
        <v>351</v>
      </c>
      <c r="C333" s="193"/>
      <c r="D333" s="193"/>
      <c r="E333" s="193"/>
      <c r="F333" s="193"/>
      <c r="G333" s="195" t="s">
        <v>849</v>
      </c>
      <c r="H333" s="225">
        <v>0</v>
      </c>
      <c r="I333" s="225">
        <v>505</v>
      </c>
      <c r="J333" s="225">
        <v>0</v>
      </c>
      <c r="K333" s="225">
        <v>505</v>
      </c>
    </row>
    <row r="334" spans="1:12" x14ac:dyDescent="0.3">
      <c r="A334" s="194" t="s">
        <v>850</v>
      </c>
      <c r="B334" s="192" t="s">
        <v>351</v>
      </c>
      <c r="C334" s="193"/>
      <c r="D334" s="193"/>
      <c r="E334" s="193"/>
      <c r="F334" s="193"/>
      <c r="G334" s="195" t="s">
        <v>851</v>
      </c>
      <c r="H334" s="224">
        <v>246347.88</v>
      </c>
      <c r="I334" s="224">
        <v>6195</v>
      </c>
      <c r="J334" s="225">
        <v>0</v>
      </c>
      <c r="K334" s="224">
        <v>252542.88</v>
      </c>
    </row>
    <row r="335" spans="1:12" x14ac:dyDescent="0.3">
      <c r="A335" s="194" t="s">
        <v>852</v>
      </c>
      <c r="B335" s="192" t="s">
        <v>351</v>
      </c>
      <c r="C335" s="193"/>
      <c r="D335" s="193"/>
      <c r="E335" s="193"/>
      <c r="F335" s="193"/>
      <c r="G335" s="195" t="s">
        <v>809</v>
      </c>
      <c r="H335" s="224">
        <v>18799.09</v>
      </c>
      <c r="I335" s="225">
        <v>0</v>
      </c>
      <c r="J335" s="225">
        <v>0</v>
      </c>
      <c r="K335" s="224">
        <v>18799.09</v>
      </c>
    </row>
    <row r="336" spans="1:12" x14ac:dyDescent="0.3">
      <c r="A336" s="197" t="s">
        <v>351</v>
      </c>
      <c r="B336" s="192" t="s">
        <v>351</v>
      </c>
      <c r="C336" s="193"/>
      <c r="D336" s="193"/>
      <c r="E336" s="193"/>
      <c r="F336" s="193"/>
      <c r="G336" s="198" t="s">
        <v>351</v>
      </c>
      <c r="H336" s="199"/>
      <c r="I336" s="199"/>
      <c r="J336" s="199"/>
      <c r="K336" s="199"/>
    </row>
    <row r="337" spans="1:12" x14ac:dyDescent="0.3">
      <c r="A337" s="187" t="s">
        <v>853</v>
      </c>
      <c r="B337" s="191" t="s">
        <v>351</v>
      </c>
      <c r="C337" s="188" t="s">
        <v>854</v>
      </c>
      <c r="D337" s="189"/>
      <c r="E337" s="189"/>
      <c r="F337" s="189"/>
      <c r="G337" s="189"/>
      <c r="H337" s="223">
        <v>180799.59</v>
      </c>
      <c r="I337" s="223">
        <v>14160.06</v>
      </c>
      <c r="J337" s="226">
        <v>0.05</v>
      </c>
      <c r="K337" s="223">
        <v>194959.6</v>
      </c>
    </row>
    <row r="338" spans="1:12" x14ac:dyDescent="0.3">
      <c r="A338" s="187" t="s">
        <v>855</v>
      </c>
      <c r="B338" s="192" t="s">
        <v>351</v>
      </c>
      <c r="C338" s="193"/>
      <c r="D338" s="188" t="s">
        <v>854</v>
      </c>
      <c r="E338" s="189"/>
      <c r="F338" s="189"/>
      <c r="G338" s="189"/>
      <c r="H338" s="223">
        <v>180799.59</v>
      </c>
      <c r="I338" s="223">
        <v>14160.06</v>
      </c>
      <c r="J338" s="226">
        <v>0.05</v>
      </c>
      <c r="K338" s="223">
        <v>194959.6</v>
      </c>
    </row>
    <row r="339" spans="1:12" x14ac:dyDescent="0.3">
      <c r="A339" s="187" t="s">
        <v>856</v>
      </c>
      <c r="B339" s="192" t="s">
        <v>351</v>
      </c>
      <c r="C339" s="193"/>
      <c r="D339" s="193"/>
      <c r="E339" s="188" t="s">
        <v>857</v>
      </c>
      <c r="F339" s="189"/>
      <c r="G339" s="189"/>
      <c r="H339" s="223">
        <v>180799.59</v>
      </c>
      <c r="I339" s="223">
        <v>14160.06</v>
      </c>
      <c r="J339" s="226">
        <v>0.05</v>
      </c>
      <c r="K339" s="223">
        <v>194959.6</v>
      </c>
      <c r="L339" s="218">
        <f t="shared" ref="L339:L340" si="17">I339-J339</f>
        <v>14160.01</v>
      </c>
    </row>
    <row r="340" spans="1:12" x14ac:dyDescent="0.3">
      <c r="A340" s="187" t="s">
        <v>858</v>
      </c>
      <c r="B340" s="192" t="s">
        <v>351</v>
      </c>
      <c r="C340" s="193"/>
      <c r="D340" s="193"/>
      <c r="E340" s="193"/>
      <c r="F340" s="188" t="s">
        <v>859</v>
      </c>
      <c r="G340" s="189"/>
      <c r="H340" s="223">
        <v>135987.03</v>
      </c>
      <c r="I340" s="223">
        <v>5223.75</v>
      </c>
      <c r="J340" s="226">
        <v>0</v>
      </c>
      <c r="K340" s="223">
        <v>141210.78</v>
      </c>
      <c r="L340" s="214">
        <f t="shared" si="17"/>
        <v>5223.75</v>
      </c>
    </row>
    <row r="341" spans="1:12" x14ac:dyDescent="0.3">
      <c r="A341" s="194" t="s">
        <v>860</v>
      </c>
      <c r="B341" s="192" t="s">
        <v>351</v>
      </c>
      <c r="C341" s="193"/>
      <c r="D341" s="193"/>
      <c r="E341" s="193"/>
      <c r="F341" s="193"/>
      <c r="G341" s="195" t="s">
        <v>861</v>
      </c>
      <c r="H341" s="224">
        <v>135987.03</v>
      </c>
      <c r="I341" s="224">
        <v>5223.75</v>
      </c>
      <c r="J341" s="225">
        <v>0</v>
      </c>
      <c r="K341" s="224">
        <v>141210.78</v>
      </c>
    </row>
    <row r="342" spans="1:12" x14ac:dyDescent="0.3">
      <c r="A342" s="197" t="s">
        <v>351</v>
      </c>
      <c r="B342" s="192" t="s">
        <v>351</v>
      </c>
      <c r="C342" s="193"/>
      <c r="D342" s="193"/>
      <c r="E342" s="193"/>
      <c r="F342" s="193"/>
      <c r="G342" s="198" t="s">
        <v>351</v>
      </c>
      <c r="H342" s="199"/>
      <c r="I342" s="199"/>
      <c r="J342" s="199"/>
      <c r="K342" s="199"/>
    </row>
    <row r="343" spans="1:12" x14ac:dyDescent="0.3">
      <c r="A343" s="187" t="s">
        <v>862</v>
      </c>
      <c r="B343" s="192" t="s">
        <v>351</v>
      </c>
      <c r="C343" s="193"/>
      <c r="D343" s="193"/>
      <c r="E343" s="193"/>
      <c r="F343" s="188" t="s">
        <v>863</v>
      </c>
      <c r="G343" s="189"/>
      <c r="H343" s="223">
        <v>12600</v>
      </c>
      <c r="I343" s="223">
        <v>4700</v>
      </c>
      <c r="J343" s="226">
        <v>0</v>
      </c>
      <c r="K343" s="223">
        <v>17300</v>
      </c>
      <c r="L343" s="214">
        <f t="shared" ref="L343" si="18">I343-J343</f>
        <v>4700</v>
      </c>
    </row>
    <row r="344" spans="1:12" x14ac:dyDescent="0.3">
      <c r="A344" s="194" t="s">
        <v>864</v>
      </c>
      <c r="B344" s="192" t="s">
        <v>351</v>
      </c>
      <c r="C344" s="193"/>
      <c r="D344" s="193"/>
      <c r="E344" s="193"/>
      <c r="F344" s="193"/>
      <c r="G344" s="195" t="s">
        <v>865</v>
      </c>
      <c r="H344" s="224">
        <v>12600</v>
      </c>
      <c r="I344" s="224">
        <v>4700</v>
      </c>
      <c r="J344" s="225">
        <v>0</v>
      </c>
      <c r="K344" s="224">
        <v>17300</v>
      </c>
    </row>
    <row r="345" spans="1:12" x14ac:dyDescent="0.3">
      <c r="A345" s="197" t="s">
        <v>351</v>
      </c>
      <c r="B345" s="192" t="s">
        <v>351</v>
      </c>
      <c r="C345" s="193"/>
      <c r="D345" s="193"/>
      <c r="E345" s="193"/>
      <c r="F345" s="193"/>
      <c r="G345" s="198" t="s">
        <v>351</v>
      </c>
      <c r="H345" s="199"/>
      <c r="I345" s="199"/>
      <c r="J345" s="199"/>
      <c r="K345" s="199"/>
    </row>
    <row r="346" spans="1:12" x14ac:dyDescent="0.3">
      <c r="A346" s="187" t="s">
        <v>866</v>
      </c>
      <c r="B346" s="192" t="s">
        <v>351</v>
      </c>
      <c r="C346" s="193"/>
      <c r="D346" s="193"/>
      <c r="E346" s="193"/>
      <c r="F346" s="188" t="s">
        <v>867</v>
      </c>
      <c r="G346" s="189"/>
      <c r="H346" s="223">
        <v>13561.62</v>
      </c>
      <c r="I346" s="223">
        <v>2450</v>
      </c>
      <c r="J346" s="226">
        <v>0</v>
      </c>
      <c r="K346" s="223">
        <v>16011.62</v>
      </c>
      <c r="L346" s="214">
        <f t="shared" ref="L346" si="19">I346-J346</f>
        <v>2450</v>
      </c>
    </row>
    <row r="347" spans="1:12" x14ac:dyDescent="0.3">
      <c r="A347" s="194" t="s">
        <v>868</v>
      </c>
      <c r="B347" s="192" t="s">
        <v>351</v>
      </c>
      <c r="C347" s="193"/>
      <c r="D347" s="193"/>
      <c r="E347" s="193"/>
      <c r="F347" s="193"/>
      <c r="G347" s="195" t="s">
        <v>869</v>
      </c>
      <c r="H347" s="224">
        <v>13561.62</v>
      </c>
      <c r="I347" s="224">
        <v>2450</v>
      </c>
      <c r="J347" s="225">
        <v>0</v>
      </c>
      <c r="K347" s="224">
        <v>16011.62</v>
      </c>
    </row>
    <row r="348" spans="1:12" x14ac:dyDescent="0.3">
      <c r="A348" s="197" t="s">
        <v>351</v>
      </c>
      <c r="B348" s="192" t="s">
        <v>351</v>
      </c>
      <c r="C348" s="193"/>
      <c r="D348" s="193"/>
      <c r="E348" s="193"/>
      <c r="F348" s="193"/>
      <c r="G348" s="198" t="s">
        <v>351</v>
      </c>
      <c r="H348" s="199"/>
      <c r="I348" s="199"/>
      <c r="J348" s="199"/>
      <c r="K348" s="199"/>
    </row>
    <row r="349" spans="1:12" x14ac:dyDescent="0.3">
      <c r="A349" s="187" t="s">
        <v>870</v>
      </c>
      <c r="B349" s="192" t="s">
        <v>351</v>
      </c>
      <c r="C349" s="193"/>
      <c r="D349" s="193"/>
      <c r="E349" s="193"/>
      <c r="F349" s="188" t="s">
        <v>805</v>
      </c>
      <c r="G349" s="189"/>
      <c r="H349" s="223">
        <v>18650.939999999999</v>
      </c>
      <c r="I349" s="223">
        <v>1786.31</v>
      </c>
      <c r="J349" s="226">
        <v>0.05</v>
      </c>
      <c r="K349" s="223">
        <v>20437.2</v>
      </c>
      <c r="L349" s="214">
        <f t="shared" ref="L349" si="20">I349-J349</f>
        <v>1786.26</v>
      </c>
    </row>
    <row r="350" spans="1:12" x14ac:dyDescent="0.3">
      <c r="A350" s="194" t="s">
        <v>871</v>
      </c>
      <c r="B350" s="192" t="s">
        <v>351</v>
      </c>
      <c r="C350" s="193"/>
      <c r="D350" s="193"/>
      <c r="E350" s="193"/>
      <c r="F350" s="193"/>
      <c r="G350" s="195" t="s">
        <v>809</v>
      </c>
      <c r="H350" s="225">
        <v>170</v>
      </c>
      <c r="I350" s="225">
        <v>0</v>
      </c>
      <c r="J350" s="225">
        <v>0</v>
      </c>
      <c r="K350" s="225">
        <v>170</v>
      </c>
    </row>
    <row r="351" spans="1:12" x14ac:dyDescent="0.3">
      <c r="A351" s="194" t="s">
        <v>872</v>
      </c>
      <c r="B351" s="192" t="s">
        <v>351</v>
      </c>
      <c r="C351" s="193"/>
      <c r="D351" s="193"/>
      <c r="E351" s="193"/>
      <c r="F351" s="193"/>
      <c r="G351" s="195" t="s">
        <v>873</v>
      </c>
      <c r="H351" s="224">
        <v>18480.939999999999</v>
      </c>
      <c r="I351" s="224">
        <v>1786.31</v>
      </c>
      <c r="J351" s="225">
        <v>0.05</v>
      </c>
      <c r="K351" s="224">
        <v>20267.2</v>
      </c>
    </row>
    <row r="352" spans="1:12" x14ac:dyDescent="0.3">
      <c r="A352" s="187" t="s">
        <v>351</v>
      </c>
      <c r="B352" s="192" t="s">
        <v>351</v>
      </c>
      <c r="C352" s="193"/>
      <c r="D352" s="193"/>
      <c r="E352" s="188" t="s">
        <v>351</v>
      </c>
      <c r="F352" s="189"/>
      <c r="G352" s="189"/>
      <c r="H352" s="189"/>
      <c r="I352" s="189"/>
      <c r="J352" s="189"/>
      <c r="K352" s="189"/>
    </row>
    <row r="353" spans="1:12" x14ac:dyDescent="0.3">
      <c r="A353" s="187" t="s">
        <v>874</v>
      </c>
      <c r="B353" s="191" t="s">
        <v>351</v>
      </c>
      <c r="C353" s="188" t="s">
        <v>875</v>
      </c>
      <c r="D353" s="189"/>
      <c r="E353" s="189"/>
      <c r="F353" s="189"/>
      <c r="G353" s="189"/>
      <c r="H353" s="223">
        <v>1588306.46</v>
      </c>
      <c r="I353" s="223">
        <v>166265.01999999999</v>
      </c>
      <c r="J353" s="226">
        <v>0.09</v>
      </c>
      <c r="K353" s="223">
        <v>1754571.39</v>
      </c>
    </row>
    <row r="354" spans="1:12" x14ac:dyDescent="0.3">
      <c r="A354" s="187" t="s">
        <v>876</v>
      </c>
      <c r="B354" s="192" t="s">
        <v>351</v>
      </c>
      <c r="C354" s="193"/>
      <c r="D354" s="188" t="s">
        <v>875</v>
      </c>
      <c r="E354" s="189"/>
      <c r="F354" s="189"/>
      <c r="G354" s="189"/>
      <c r="H354" s="223">
        <v>1588306.46</v>
      </c>
      <c r="I354" s="223">
        <v>166265.01999999999</v>
      </c>
      <c r="J354" s="226">
        <v>0.09</v>
      </c>
      <c r="K354" s="223">
        <v>1754571.39</v>
      </c>
    </row>
    <row r="355" spans="1:12" x14ac:dyDescent="0.3">
      <c r="A355" s="187" t="s">
        <v>877</v>
      </c>
      <c r="B355" s="192" t="s">
        <v>351</v>
      </c>
      <c r="C355" s="193"/>
      <c r="D355" s="193"/>
      <c r="E355" s="188" t="s">
        <v>875</v>
      </c>
      <c r="F355" s="189"/>
      <c r="G355" s="189"/>
      <c r="H355" s="223">
        <v>1588306.46</v>
      </c>
      <c r="I355" s="223">
        <v>166265.01999999999</v>
      </c>
      <c r="J355" s="226">
        <v>0.09</v>
      </c>
      <c r="K355" s="223">
        <v>1754571.39</v>
      </c>
      <c r="L355" s="218">
        <f t="shared" ref="L355:L356" si="21">I355-J355</f>
        <v>166264.93</v>
      </c>
    </row>
    <row r="356" spans="1:12" x14ac:dyDescent="0.3">
      <c r="A356" s="187" t="s">
        <v>878</v>
      </c>
      <c r="B356" s="192" t="s">
        <v>351</v>
      </c>
      <c r="C356" s="193"/>
      <c r="D356" s="193"/>
      <c r="E356" s="193"/>
      <c r="F356" s="188" t="s">
        <v>863</v>
      </c>
      <c r="G356" s="189"/>
      <c r="H356" s="223">
        <v>833396.66</v>
      </c>
      <c r="I356" s="223">
        <v>111733.45</v>
      </c>
      <c r="J356" s="226">
        <v>0.09</v>
      </c>
      <c r="K356" s="223">
        <v>945130.02</v>
      </c>
      <c r="L356" s="214">
        <f t="shared" si="21"/>
        <v>111733.36</v>
      </c>
    </row>
    <row r="357" spans="1:12" x14ac:dyDescent="0.3">
      <c r="A357" s="194" t="s">
        <v>879</v>
      </c>
      <c r="B357" s="192" t="s">
        <v>351</v>
      </c>
      <c r="C357" s="193"/>
      <c r="D357" s="193"/>
      <c r="E357" s="193"/>
      <c r="F357" s="193"/>
      <c r="G357" s="195" t="s">
        <v>880</v>
      </c>
      <c r="H357" s="224">
        <v>833396.66</v>
      </c>
      <c r="I357" s="224">
        <v>111733.45</v>
      </c>
      <c r="J357" s="225">
        <v>0.09</v>
      </c>
      <c r="K357" s="224">
        <v>945130.02</v>
      </c>
    </row>
    <row r="358" spans="1:12" x14ac:dyDescent="0.3">
      <c r="A358" s="197" t="s">
        <v>351</v>
      </c>
      <c r="B358" s="192" t="s">
        <v>351</v>
      </c>
      <c r="C358" s="193"/>
      <c r="D358" s="193"/>
      <c r="E358" s="193"/>
      <c r="F358" s="193"/>
      <c r="G358" s="198" t="s">
        <v>351</v>
      </c>
      <c r="H358" s="199"/>
      <c r="I358" s="199"/>
      <c r="J358" s="199"/>
      <c r="K358" s="199"/>
    </row>
    <row r="359" spans="1:12" x14ac:dyDescent="0.3">
      <c r="A359" s="187" t="s">
        <v>881</v>
      </c>
      <c r="B359" s="192" t="s">
        <v>351</v>
      </c>
      <c r="C359" s="193"/>
      <c r="D359" s="193"/>
      <c r="E359" s="193"/>
      <c r="F359" s="188" t="s">
        <v>882</v>
      </c>
      <c r="G359" s="189"/>
      <c r="H359" s="223">
        <v>736384.96</v>
      </c>
      <c r="I359" s="223">
        <v>54411.57</v>
      </c>
      <c r="J359" s="226">
        <v>0</v>
      </c>
      <c r="K359" s="223">
        <v>790796.53</v>
      </c>
      <c r="L359" s="214">
        <f t="shared" ref="L359:L363" si="22">I359-J359</f>
        <v>54411.57</v>
      </c>
    </row>
    <row r="360" spans="1:12" x14ac:dyDescent="0.3">
      <c r="A360" s="194" t="s">
        <v>883</v>
      </c>
      <c r="B360" s="192" t="s">
        <v>351</v>
      </c>
      <c r="C360" s="193"/>
      <c r="D360" s="193"/>
      <c r="E360" s="193"/>
      <c r="F360" s="193"/>
      <c r="G360" s="195" t="s">
        <v>884</v>
      </c>
      <c r="H360" s="224">
        <v>650005</v>
      </c>
      <c r="I360" s="224">
        <v>45710</v>
      </c>
      <c r="J360" s="225">
        <v>0</v>
      </c>
      <c r="K360" s="224">
        <v>695715</v>
      </c>
      <c r="L360" s="214">
        <f t="shared" si="22"/>
        <v>45710</v>
      </c>
    </row>
    <row r="361" spans="1:12" x14ac:dyDescent="0.3">
      <c r="A361" s="194" t="s">
        <v>885</v>
      </c>
      <c r="B361" s="192" t="s">
        <v>351</v>
      </c>
      <c r="C361" s="193"/>
      <c r="D361" s="193"/>
      <c r="E361" s="193"/>
      <c r="F361" s="193"/>
      <c r="G361" s="195" t="s">
        <v>886</v>
      </c>
      <c r="H361" s="224">
        <v>86379.96</v>
      </c>
      <c r="I361" s="224">
        <v>8701.57</v>
      </c>
      <c r="J361" s="225">
        <v>0</v>
      </c>
      <c r="K361" s="224">
        <v>95081.53</v>
      </c>
      <c r="L361" s="214">
        <f t="shared" si="22"/>
        <v>8701.57</v>
      </c>
    </row>
    <row r="362" spans="1:12" x14ac:dyDescent="0.3">
      <c r="A362" s="197" t="s">
        <v>351</v>
      </c>
      <c r="B362" s="192" t="s">
        <v>351</v>
      </c>
      <c r="C362" s="193"/>
      <c r="D362" s="193"/>
      <c r="E362" s="193"/>
      <c r="F362" s="193"/>
      <c r="G362" s="198" t="s">
        <v>351</v>
      </c>
      <c r="H362" s="199"/>
      <c r="I362" s="199"/>
      <c r="J362" s="199"/>
      <c r="K362" s="199"/>
    </row>
    <row r="363" spans="1:12" x14ac:dyDescent="0.3">
      <c r="A363" s="187" t="s">
        <v>887</v>
      </c>
      <c r="B363" s="192" t="s">
        <v>351</v>
      </c>
      <c r="C363" s="193"/>
      <c r="D363" s="193"/>
      <c r="E363" s="193"/>
      <c r="F363" s="188" t="s">
        <v>805</v>
      </c>
      <c r="G363" s="189"/>
      <c r="H363" s="223">
        <v>18524.84</v>
      </c>
      <c r="I363" s="226">
        <v>120</v>
      </c>
      <c r="J363" s="226">
        <v>0</v>
      </c>
      <c r="K363" s="223">
        <v>18644.84</v>
      </c>
      <c r="L363" s="214">
        <f t="shared" si="22"/>
        <v>120</v>
      </c>
    </row>
    <row r="364" spans="1:12" x14ac:dyDescent="0.3">
      <c r="A364" s="194" t="s">
        <v>888</v>
      </c>
      <c r="B364" s="192" t="s">
        <v>351</v>
      </c>
      <c r="C364" s="193"/>
      <c r="D364" s="193"/>
      <c r="E364" s="193"/>
      <c r="F364" s="193"/>
      <c r="G364" s="195" t="s">
        <v>807</v>
      </c>
      <c r="H364" s="224">
        <v>16435</v>
      </c>
      <c r="I364" s="225">
        <v>0</v>
      </c>
      <c r="J364" s="225">
        <v>0</v>
      </c>
      <c r="K364" s="224">
        <v>16435</v>
      </c>
    </row>
    <row r="365" spans="1:12" x14ac:dyDescent="0.3">
      <c r="A365" s="194" t="s">
        <v>889</v>
      </c>
      <c r="B365" s="192" t="s">
        <v>351</v>
      </c>
      <c r="C365" s="193"/>
      <c r="D365" s="193"/>
      <c r="E365" s="193"/>
      <c r="F365" s="193"/>
      <c r="G365" s="195" t="s">
        <v>809</v>
      </c>
      <c r="H365" s="224">
        <v>2089.84</v>
      </c>
      <c r="I365" s="225">
        <v>120</v>
      </c>
      <c r="J365" s="225">
        <v>0</v>
      </c>
      <c r="K365" s="224">
        <v>2209.84</v>
      </c>
    </row>
    <row r="366" spans="1:12" x14ac:dyDescent="0.3">
      <c r="A366" s="197" t="s">
        <v>351</v>
      </c>
      <c r="B366" s="192" t="s">
        <v>351</v>
      </c>
      <c r="C366" s="193"/>
      <c r="D366" s="193"/>
      <c r="E366" s="193"/>
      <c r="F366" s="193"/>
      <c r="G366" s="198" t="s">
        <v>351</v>
      </c>
      <c r="H366" s="199"/>
      <c r="I366" s="199"/>
      <c r="J366" s="199"/>
      <c r="K366" s="199"/>
    </row>
    <row r="367" spans="1:12" x14ac:dyDescent="0.3">
      <c r="A367" s="187" t="s">
        <v>890</v>
      </c>
      <c r="B367" s="191" t="s">
        <v>351</v>
      </c>
      <c r="C367" s="188" t="s">
        <v>891</v>
      </c>
      <c r="D367" s="189"/>
      <c r="E367" s="189"/>
      <c r="F367" s="189"/>
      <c r="G367" s="189"/>
      <c r="H367" s="223">
        <v>1859874.56</v>
      </c>
      <c r="I367" s="223">
        <v>240506.06</v>
      </c>
      <c r="J367" s="226">
        <v>302.68</v>
      </c>
      <c r="K367" s="223">
        <v>2100077.94</v>
      </c>
    </row>
    <row r="368" spans="1:12" x14ac:dyDescent="0.3">
      <c r="A368" s="187" t="s">
        <v>892</v>
      </c>
      <c r="B368" s="192" t="s">
        <v>351</v>
      </c>
      <c r="C368" s="193"/>
      <c r="D368" s="188" t="s">
        <v>891</v>
      </c>
      <c r="E368" s="189"/>
      <c r="F368" s="189"/>
      <c r="G368" s="189"/>
      <c r="H368" s="223">
        <v>1859874.56</v>
      </c>
      <c r="I368" s="223">
        <v>240506.06</v>
      </c>
      <c r="J368" s="226">
        <v>302.68</v>
      </c>
      <c r="K368" s="223">
        <v>2100077.94</v>
      </c>
    </row>
    <row r="369" spans="1:12" x14ac:dyDescent="0.3">
      <c r="A369" s="187" t="s">
        <v>893</v>
      </c>
      <c r="B369" s="192" t="s">
        <v>351</v>
      </c>
      <c r="C369" s="193"/>
      <c r="D369" s="193"/>
      <c r="E369" s="188" t="s">
        <v>891</v>
      </c>
      <c r="F369" s="189"/>
      <c r="G369" s="189"/>
      <c r="H369" s="223">
        <v>1859874.56</v>
      </c>
      <c r="I369" s="223">
        <v>240506.06</v>
      </c>
      <c r="J369" s="226">
        <v>302.68</v>
      </c>
      <c r="K369" s="223">
        <v>2100077.94</v>
      </c>
      <c r="L369" s="218">
        <f t="shared" ref="L369:L370" si="23">I369-J369</f>
        <v>240203.38</v>
      </c>
    </row>
    <row r="370" spans="1:12" x14ac:dyDescent="0.3">
      <c r="A370" s="187" t="s">
        <v>894</v>
      </c>
      <c r="B370" s="192" t="s">
        <v>351</v>
      </c>
      <c r="C370" s="193"/>
      <c r="D370" s="193"/>
      <c r="E370" s="193"/>
      <c r="F370" s="188" t="s">
        <v>895</v>
      </c>
      <c r="G370" s="189"/>
      <c r="H370" s="223">
        <v>234496.53</v>
      </c>
      <c r="I370" s="223">
        <v>47903.73</v>
      </c>
      <c r="J370" s="226">
        <v>0</v>
      </c>
      <c r="K370" s="223">
        <v>282400.26</v>
      </c>
      <c r="L370" s="214">
        <f t="shared" si="23"/>
        <v>47903.73</v>
      </c>
    </row>
    <row r="371" spans="1:12" x14ac:dyDescent="0.3">
      <c r="A371" s="194" t="s">
        <v>896</v>
      </c>
      <c r="B371" s="192" t="s">
        <v>351</v>
      </c>
      <c r="C371" s="193"/>
      <c r="D371" s="193"/>
      <c r="E371" s="193"/>
      <c r="F371" s="193"/>
      <c r="G371" s="195" t="s">
        <v>895</v>
      </c>
      <c r="H371" s="224">
        <v>234496.53</v>
      </c>
      <c r="I371" s="224">
        <v>47903.73</v>
      </c>
      <c r="J371" s="225">
        <v>0</v>
      </c>
      <c r="K371" s="224">
        <v>282400.26</v>
      </c>
    </row>
    <row r="372" spans="1:12" x14ac:dyDescent="0.3">
      <c r="A372" s="197" t="s">
        <v>351</v>
      </c>
      <c r="B372" s="192" t="s">
        <v>351</v>
      </c>
      <c r="C372" s="193"/>
      <c r="D372" s="193"/>
      <c r="E372" s="193"/>
      <c r="F372" s="193"/>
      <c r="G372" s="198" t="s">
        <v>351</v>
      </c>
      <c r="H372" s="199"/>
      <c r="I372" s="199"/>
      <c r="J372" s="199"/>
      <c r="K372" s="199"/>
    </row>
    <row r="373" spans="1:12" x14ac:dyDescent="0.3">
      <c r="A373" s="187" t="s">
        <v>897</v>
      </c>
      <c r="B373" s="192" t="s">
        <v>351</v>
      </c>
      <c r="C373" s="193"/>
      <c r="D373" s="193"/>
      <c r="E373" s="193"/>
      <c r="F373" s="188" t="s">
        <v>898</v>
      </c>
      <c r="G373" s="189"/>
      <c r="H373" s="223">
        <v>52038.68</v>
      </c>
      <c r="I373" s="223">
        <v>10023.36</v>
      </c>
      <c r="J373" s="226">
        <v>0</v>
      </c>
      <c r="K373" s="223">
        <v>62062.04</v>
      </c>
      <c r="L373" s="214">
        <f t="shared" ref="L373" si="24">I373-J373</f>
        <v>10023.36</v>
      </c>
    </row>
    <row r="374" spans="1:12" x14ac:dyDescent="0.3">
      <c r="A374" s="194" t="s">
        <v>899</v>
      </c>
      <c r="B374" s="192" t="s">
        <v>351</v>
      </c>
      <c r="C374" s="193"/>
      <c r="D374" s="193"/>
      <c r="E374" s="193"/>
      <c r="F374" s="193"/>
      <c r="G374" s="195" t="s">
        <v>900</v>
      </c>
      <c r="H374" s="224">
        <v>12640</v>
      </c>
      <c r="I374" s="224">
        <v>3200</v>
      </c>
      <c r="J374" s="225">
        <v>0</v>
      </c>
      <c r="K374" s="224">
        <v>15840</v>
      </c>
    </row>
    <row r="375" spans="1:12" x14ac:dyDescent="0.3">
      <c r="A375" s="194" t="s">
        <v>901</v>
      </c>
      <c r="B375" s="192" t="s">
        <v>351</v>
      </c>
      <c r="C375" s="193"/>
      <c r="D375" s="193"/>
      <c r="E375" s="193"/>
      <c r="F375" s="193"/>
      <c r="G375" s="195" t="s">
        <v>902</v>
      </c>
      <c r="H375" s="224">
        <v>39398.68</v>
      </c>
      <c r="I375" s="224">
        <v>6823.36</v>
      </c>
      <c r="J375" s="225">
        <v>0</v>
      </c>
      <c r="K375" s="224">
        <v>46222.04</v>
      </c>
    </row>
    <row r="376" spans="1:12" x14ac:dyDescent="0.3">
      <c r="A376" s="197" t="s">
        <v>351</v>
      </c>
      <c r="B376" s="192" t="s">
        <v>351</v>
      </c>
      <c r="C376" s="193"/>
      <c r="D376" s="193"/>
      <c r="E376" s="193"/>
      <c r="F376" s="193"/>
      <c r="G376" s="198" t="s">
        <v>351</v>
      </c>
      <c r="H376" s="199"/>
      <c r="I376" s="199"/>
      <c r="J376" s="199"/>
      <c r="K376" s="199"/>
    </row>
    <row r="377" spans="1:12" x14ac:dyDescent="0.3">
      <c r="A377" s="187" t="s">
        <v>903</v>
      </c>
      <c r="B377" s="192" t="s">
        <v>351</v>
      </c>
      <c r="C377" s="193"/>
      <c r="D377" s="193"/>
      <c r="E377" s="193"/>
      <c r="F377" s="188" t="s">
        <v>904</v>
      </c>
      <c r="G377" s="189"/>
      <c r="H377" s="223">
        <v>1056</v>
      </c>
      <c r="I377" s="226">
        <v>0</v>
      </c>
      <c r="J377" s="226">
        <v>0</v>
      </c>
      <c r="K377" s="223">
        <v>1056</v>
      </c>
    </row>
    <row r="378" spans="1:12" x14ac:dyDescent="0.3">
      <c r="A378" s="194" t="s">
        <v>905</v>
      </c>
      <c r="B378" s="192" t="s">
        <v>351</v>
      </c>
      <c r="C378" s="193"/>
      <c r="D378" s="193"/>
      <c r="E378" s="193"/>
      <c r="F378" s="193"/>
      <c r="G378" s="195" t="s">
        <v>906</v>
      </c>
      <c r="H378" s="224">
        <v>1056</v>
      </c>
      <c r="I378" s="225">
        <v>0</v>
      </c>
      <c r="J378" s="225">
        <v>0</v>
      </c>
      <c r="K378" s="224">
        <v>1056</v>
      </c>
    </row>
    <row r="379" spans="1:12" x14ac:dyDescent="0.3">
      <c r="A379" s="197" t="s">
        <v>351</v>
      </c>
      <c r="B379" s="192" t="s">
        <v>351</v>
      </c>
      <c r="C379" s="193"/>
      <c r="D379" s="193"/>
      <c r="E379" s="193"/>
      <c r="F379" s="193"/>
      <c r="G379" s="198" t="s">
        <v>351</v>
      </c>
      <c r="H379" s="199"/>
      <c r="I379" s="199"/>
      <c r="J379" s="199"/>
      <c r="K379" s="199"/>
    </row>
    <row r="380" spans="1:12" x14ac:dyDescent="0.3">
      <c r="A380" s="187" t="s">
        <v>907</v>
      </c>
      <c r="B380" s="192" t="s">
        <v>351</v>
      </c>
      <c r="C380" s="193"/>
      <c r="D380" s="193"/>
      <c r="E380" s="193"/>
      <c r="F380" s="188" t="s">
        <v>908</v>
      </c>
      <c r="G380" s="189"/>
      <c r="H380" s="223">
        <v>1520551.75</v>
      </c>
      <c r="I380" s="223">
        <v>182176.97</v>
      </c>
      <c r="J380" s="226">
        <v>302.68</v>
      </c>
      <c r="K380" s="223">
        <v>1702426.04</v>
      </c>
      <c r="L380" s="214">
        <f t="shared" ref="L380:L390" si="25">I380-J380</f>
        <v>181874.29</v>
      </c>
    </row>
    <row r="381" spans="1:12" x14ac:dyDescent="0.3">
      <c r="A381" s="194" t="s">
        <v>909</v>
      </c>
      <c r="B381" s="192" t="s">
        <v>351</v>
      </c>
      <c r="C381" s="193"/>
      <c r="D381" s="193"/>
      <c r="E381" s="193"/>
      <c r="F381" s="193"/>
      <c r="G381" s="195" t="s">
        <v>869</v>
      </c>
      <c r="H381" s="224">
        <v>39342.699999999997</v>
      </c>
      <c r="I381" s="224">
        <v>1939.7</v>
      </c>
      <c r="J381" s="225">
        <v>0</v>
      </c>
      <c r="K381" s="224">
        <v>41282.400000000001</v>
      </c>
      <c r="L381" s="214">
        <f t="shared" si="25"/>
        <v>1939.7</v>
      </c>
    </row>
    <row r="382" spans="1:12" x14ac:dyDescent="0.3">
      <c r="A382" s="194" t="s">
        <v>910</v>
      </c>
      <c r="B382" s="192" t="s">
        <v>351</v>
      </c>
      <c r="C382" s="193"/>
      <c r="D382" s="193"/>
      <c r="E382" s="193"/>
      <c r="F382" s="193"/>
      <c r="G382" s="195" t="s">
        <v>911</v>
      </c>
      <c r="H382" s="224">
        <v>749870.38</v>
      </c>
      <c r="I382" s="224">
        <v>91913.1</v>
      </c>
      <c r="J382" s="225">
        <v>302.68</v>
      </c>
      <c r="K382" s="224">
        <v>841480.8</v>
      </c>
      <c r="L382" s="214">
        <f t="shared" si="25"/>
        <v>91610.420000000013</v>
      </c>
    </row>
    <row r="383" spans="1:12" x14ac:dyDescent="0.3">
      <c r="A383" s="194" t="s">
        <v>912</v>
      </c>
      <c r="B383" s="192" t="s">
        <v>351</v>
      </c>
      <c r="C383" s="193"/>
      <c r="D383" s="193"/>
      <c r="E383" s="193"/>
      <c r="F383" s="193"/>
      <c r="G383" s="195" t="s">
        <v>913</v>
      </c>
      <c r="H383" s="224">
        <v>171105.49</v>
      </c>
      <c r="I383" s="224">
        <v>22334.71</v>
      </c>
      <c r="J383" s="225">
        <v>0</v>
      </c>
      <c r="K383" s="224">
        <v>193440.2</v>
      </c>
      <c r="L383" s="214">
        <f t="shared" si="25"/>
        <v>22334.71</v>
      </c>
    </row>
    <row r="384" spans="1:12" x14ac:dyDescent="0.3">
      <c r="A384" s="194" t="s">
        <v>914</v>
      </c>
      <c r="B384" s="192" t="s">
        <v>351</v>
      </c>
      <c r="C384" s="193"/>
      <c r="D384" s="193"/>
      <c r="E384" s="193"/>
      <c r="F384" s="193"/>
      <c r="G384" s="195" t="s">
        <v>915</v>
      </c>
      <c r="H384" s="224">
        <v>114834.98</v>
      </c>
      <c r="I384" s="224">
        <v>22730</v>
      </c>
      <c r="J384" s="225">
        <v>0</v>
      </c>
      <c r="K384" s="224">
        <v>137564.98000000001</v>
      </c>
      <c r="L384" s="214">
        <f t="shared" si="25"/>
        <v>22730</v>
      </c>
    </row>
    <row r="385" spans="1:12" x14ac:dyDescent="0.3">
      <c r="A385" s="194" t="s">
        <v>916</v>
      </c>
      <c r="B385" s="192" t="s">
        <v>351</v>
      </c>
      <c r="C385" s="193"/>
      <c r="D385" s="193"/>
      <c r="E385" s="193"/>
      <c r="F385" s="193"/>
      <c r="G385" s="195" t="s">
        <v>917</v>
      </c>
      <c r="H385" s="224">
        <v>346118.33</v>
      </c>
      <c r="I385" s="224">
        <v>34494.199999999997</v>
      </c>
      <c r="J385" s="225">
        <v>0</v>
      </c>
      <c r="K385" s="224">
        <v>380612.53</v>
      </c>
      <c r="L385" s="214">
        <f t="shared" si="25"/>
        <v>34494.199999999997</v>
      </c>
    </row>
    <row r="386" spans="1:12" x14ac:dyDescent="0.3">
      <c r="A386" s="194" t="s">
        <v>918</v>
      </c>
      <c r="B386" s="192" t="s">
        <v>351</v>
      </c>
      <c r="C386" s="193"/>
      <c r="D386" s="193"/>
      <c r="E386" s="193"/>
      <c r="F386" s="193"/>
      <c r="G386" s="195" t="s">
        <v>919</v>
      </c>
      <c r="H386" s="224">
        <v>41744.6</v>
      </c>
      <c r="I386" s="224">
        <v>2154</v>
      </c>
      <c r="J386" s="225">
        <v>0</v>
      </c>
      <c r="K386" s="224">
        <v>43898.6</v>
      </c>
      <c r="L386" s="214">
        <f t="shared" si="25"/>
        <v>2154</v>
      </c>
    </row>
    <row r="387" spans="1:12" x14ac:dyDescent="0.3">
      <c r="A387" s="194" t="s">
        <v>920</v>
      </c>
      <c r="B387" s="192" t="s">
        <v>351</v>
      </c>
      <c r="C387" s="193"/>
      <c r="D387" s="193"/>
      <c r="E387" s="193"/>
      <c r="F387" s="193"/>
      <c r="G387" s="195" t="s">
        <v>921</v>
      </c>
      <c r="H387" s="224">
        <v>35741.449999999997</v>
      </c>
      <c r="I387" s="224">
        <v>2256.21</v>
      </c>
      <c r="J387" s="225">
        <v>0</v>
      </c>
      <c r="K387" s="224">
        <v>37997.660000000003</v>
      </c>
      <c r="L387" s="214">
        <f t="shared" si="25"/>
        <v>2256.21</v>
      </c>
    </row>
    <row r="388" spans="1:12" x14ac:dyDescent="0.3">
      <c r="A388" s="194" t="s">
        <v>922</v>
      </c>
      <c r="B388" s="192" t="s">
        <v>351</v>
      </c>
      <c r="C388" s="193"/>
      <c r="D388" s="193"/>
      <c r="E388" s="193"/>
      <c r="F388" s="193"/>
      <c r="G388" s="195" t="s">
        <v>923</v>
      </c>
      <c r="H388" s="224">
        <v>21793.82</v>
      </c>
      <c r="I388" s="224">
        <v>4355.05</v>
      </c>
      <c r="J388" s="225">
        <v>0</v>
      </c>
      <c r="K388" s="224">
        <v>26148.87</v>
      </c>
      <c r="L388" s="214">
        <f t="shared" si="25"/>
        <v>4355.05</v>
      </c>
    </row>
    <row r="389" spans="1:12" x14ac:dyDescent="0.3">
      <c r="A389" s="197" t="s">
        <v>351</v>
      </c>
      <c r="B389" s="192" t="s">
        <v>351</v>
      </c>
      <c r="C389" s="193"/>
      <c r="D389" s="193"/>
      <c r="E389" s="193"/>
      <c r="F389" s="193"/>
      <c r="G389" s="198" t="s">
        <v>351</v>
      </c>
      <c r="H389" s="199"/>
      <c r="I389" s="199"/>
      <c r="J389" s="199"/>
      <c r="K389" s="199"/>
    </row>
    <row r="390" spans="1:12" x14ac:dyDescent="0.3">
      <c r="A390" s="187" t="s">
        <v>924</v>
      </c>
      <c r="B390" s="192" t="s">
        <v>351</v>
      </c>
      <c r="C390" s="193"/>
      <c r="D390" s="193"/>
      <c r="E390" s="193"/>
      <c r="F390" s="188" t="s">
        <v>805</v>
      </c>
      <c r="G390" s="189"/>
      <c r="H390" s="223">
        <v>51731.6</v>
      </c>
      <c r="I390" s="226">
        <v>402</v>
      </c>
      <c r="J390" s="226">
        <v>0</v>
      </c>
      <c r="K390" s="223">
        <v>52133.599999999999</v>
      </c>
      <c r="L390" s="214">
        <f t="shared" si="25"/>
        <v>402</v>
      </c>
    </row>
    <row r="391" spans="1:12" x14ac:dyDescent="0.3">
      <c r="A391" s="194" t="s">
        <v>925</v>
      </c>
      <c r="B391" s="192" t="s">
        <v>351</v>
      </c>
      <c r="C391" s="193"/>
      <c r="D391" s="193"/>
      <c r="E391" s="193"/>
      <c r="F391" s="193"/>
      <c r="G391" s="195" t="s">
        <v>807</v>
      </c>
      <c r="H391" s="224">
        <v>21153.599999999999</v>
      </c>
      <c r="I391" s="225">
        <v>402</v>
      </c>
      <c r="J391" s="225">
        <v>0</v>
      </c>
      <c r="K391" s="224">
        <v>21555.599999999999</v>
      </c>
    </row>
    <row r="392" spans="1:12" x14ac:dyDescent="0.3">
      <c r="A392" s="194" t="s">
        <v>926</v>
      </c>
      <c r="B392" s="192" t="s">
        <v>351</v>
      </c>
      <c r="C392" s="193"/>
      <c r="D392" s="193"/>
      <c r="E392" s="193"/>
      <c r="F392" s="193"/>
      <c r="G392" s="195" t="s">
        <v>809</v>
      </c>
      <c r="H392" s="224">
        <v>30578</v>
      </c>
      <c r="I392" s="225">
        <v>0</v>
      </c>
      <c r="J392" s="225">
        <v>0</v>
      </c>
      <c r="K392" s="224">
        <v>30578</v>
      </c>
    </row>
    <row r="393" spans="1:12" x14ac:dyDescent="0.3">
      <c r="A393" s="197" t="s">
        <v>351</v>
      </c>
      <c r="B393" s="192" t="s">
        <v>351</v>
      </c>
      <c r="C393" s="193"/>
      <c r="D393" s="193"/>
      <c r="E393" s="193"/>
      <c r="F393" s="193"/>
      <c r="G393" s="198" t="s">
        <v>351</v>
      </c>
      <c r="H393" s="199"/>
      <c r="I393" s="199"/>
      <c r="J393" s="199"/>
      <c r="K393" s="199"/>
    </row>
    <row r="394" spans="1:12" x14ac:dyDescent="0.3">
      <c r="A394" s="187" t="s">
        <v>927</v>
      </c>
      <c r="B394" s="191" t="s">
        <v>351</v>
      </c>
      <c r="C394" s="188" t="s">
        <v>928</v>
      </c>
      <c r="D394" s="189"/>
      <c r="E394" s="189"/>
      <c r="F394" s="189"/>
      <c r="G394" s="189"/>
      <c r="H394" s="223">
        <v>366001.91</v>
      </c>
      <c r="I394" s="223">
        <v>43020.34</v>
      </c>
      <c r="J394" s="226">
        <v>0.03</v>
      </c>
      <c r="K394" s="223">
        <v>409022.22</v>
      </c>
    </row>
    <row r="395" spans="1:12" x14ac:dyDescent="0.3">
      <c r="A395" s="187" t="s">
        <v>929</v>
      </c>
      <c r="B395" s="192" t="s">
        <v>351</v>
      </c>
      <c r="C395" s="193"/>
      <c r="D395" s="188" t="s">
        <v>928</v>
      </c>
      <c r="E395" s="189"/>
      <c r="F395" s="189"/>
      <c r="G395" s="189"/>
      <c r="H395" s="223">
        <v>366001.91</v>
      </c>
      <c r="I395" s="223">
        <v>43020.34</v>
      </c>
      <c r="J395" s="226">
        <v>0.03</v>
      </c>
      <c r="K395" s="223">
        <v>409022.22</v>
      </c>
    </row>
    <row r="396" spans="1:12" x14ac:dyDescent="0.3">
      <c r="A396" s="187" t="s">
        <v>930</v>
      </c>
      <c r="B396" s="192" t="s">
        <v>351</v>
      </c>
      <c r="C396" s="193"/>
      <c r="D396" s="193"/>
      <c r="E396" s="188" t="s">
        <v>928</v>
      </c>
      <c r="F396" s="189"/>
      <c r="G396" s="189"/>
      <c r="H396" s="223">
        <v>366001.91</v>
      </c>
      <c r="I396" s="223">
        <v>43020.34</v>
      </c>
      <c r="J396" s="226">
        <v>0.03</v>
      </c>
      <c r="K396" s="223">
        <v>409022.22</v>
      </c>
      <c r="L396" s="218">
        <f t="shared" ref="L396:L397" si="26">I396-J396</f>
        <v>43020.31</v>
      </c>
    </row>
    <row r="397" spans="1:12" x14ac:dyDescent="0.3">
      <c r="A397" s="187" t="s">
        <v>931</v>
      </c>
      <c r="B397" s="192" t="s">
        <v>351</v>
      </c>
      <c r="C397" s="193"/>
      <c r="D397" s="193"/>
      <c r="E397" s="193"/>
      <c r="F397" s="188" t="s">
        <v>932</v>
      </c>
      <c r="G397" s="189"/>
      <c r="H397" s="223">
        <v>31375.03</v>
      </c>
      <c r="I397" s="223">
        <v>1400.03</v>
      </c>
      <c r="J397" s="226">
        <v>0.03</v>
      </c>
      <c r="K397" s="223">
        <v>32775.03</v>
      </c>
      <c r="L397" s="214">
        <f t="shared" si="26"/>
        <v>1400</v>
      </c>
    </row>
    <row r="398" spans="1:12" x14ac:dyDescent="0.3">
      <c r="A398" s="194" t="s">
        <v>933</v>
      </c>
      <c r="B398" s="192" t="s">
        <v>351</v>
      </c>
      <c r="C398" s="193"/>
      <c r="D398" s="193"/>
      <c r="E398" s="193"/>
      <c r="F398" s="193"/>
      <c r="G398" s="195" t="s">
        <v>934</v>
      </c>
      <c r="H398" s="224">
        <v>17375.03</v>
      </c>
      <c r="I398" s="225">
        <v>0.03</v>
      </c>
      <c r="J398" s="225">
        <v>0.03</v>
      </c>
      <c r="K398" s="224">
        <v>17375.03</v>
      </c>
    </row>
    <row r="399" spans="1:12" x14ac:dyDescent="0.3">
      <c r="A399" s="194" t="s">
        <v>935</v>
      </c>
      <c r="B399" s="192" t="s">
        <v>351</v>
      </c>
      <c r="C399" s="193"/>
      <c r="D399" s="193"/>
      <c r="E399" s="193"/>
      <c r="F399" s="193"/>
      <c r="G399" s="195" t="s">
        <v>936</v>
      </c>
      <c r="H399" s="224">
        <v>14000</v>
      </c>
      <c r="I399" s="224">
        <v>1400</v>
      </c>
      <c r="J399" s="225">
        <v>0</v>
      </c>
      <c r="K399" s="224">
        <v>15400</v>
      </c>
    </row>
    <row r="400" spans="1:12" x14ac:dyDescent="0.3">
      <c r="A400" s="197" t="s">
        <v>351</v>
      </c>
      <c r="B400" s="192" t="s">
        <v>351</v>
      </c>
      <c r="C400" s="193"/>
      <c r="D400" s="193"/>
      <c r="E400" s="193"/>
      <c r="F400" s="193"/>
      <c r="G400" s="198" t="s">
        <v>351</v>
      </c>
      <c r="H400" s="199"/>
      <c r="I400" s="199"/>
      <c r="J400" s="199"/>
      <c r="K400" s="199"/>
    </row>
    <row r="401" spans="1:12" x14ac:dyDescent="0.3">
      <c r="A401" s="187" t="s">
        <v>937</v>
      </c>
      <c r="B401" s="192" t="s">
        <v>351</v>
      </c>
      <c r="C401" s="193"/>
      <c r="D401" s="193"/>
      <c r="E401" s="193"/>
      <c r="F401" s="188" t="s">
        <v>938</v>
      </c>
      <c r="G401" s="189"/>
      <c r="H401" s="223">
        <v>272080.26</v>
      </c>
      <c r="I401" s="223">
        <v>36620.31</v>
      </c>
      <c r="J401" s="226">
        <v>0</v>
      </c>
      <c r="K401" s="223">
        <v>308700.57</v>
      </c>
      <c r="L401" s="214">
        <f t="shared" ref="L401" si="27">I401-J401</f>
        <v>36620.31</v>
      </c>
    </row>
    <row r="402" spans="1:12" x14ac:dyDescent="0.3">
      <c r="A402" s="194" t="s">
        <v>939</v>
      </c>
      <c r="B402" s="192" t="s">
        <v>351</v>
      </c>
      <c r="C402" s="193"/>
      <c r="D402" s="193"/>
      <c r="E402" s="193"/>
      <c r="F402" s="193"/>
      <c r="G402" s="195" t="s">
        <v>940</v>
      </c>
      <c r="H402" s="224">
        <v>255728.2</v>
      </c>
      <c r="I402" s="224">
        <v>36620.31</v>
      </c>
      <c r="J402" s="225">
        <v>0</v>
      </c>
      <c r="K402" s="224">
        <v>292348.51</v>
      </c>
    </row>
    <row r="403" spans="1:12" x14ac:dyDescent="0.3">
      <c r="A403" s="194" t="s">
        <v>941</v>
      </c>
      <c r="B403" s="192" t="s">
        <v>351</v>
      </c>
      <c r="C403" s="193"/>
      <c r="D403" s="193"/>
      <c r="E403" s="193"/>
      <c r="F403" s="193"/>
      <c r="G403" s="195" t="s">
        <v>942</v>
      </c>
      <c r="H403" s="224">
        <v>15306.21</v>
      </c>
      <c r="I403" s="225">
        <v>0</v>
      </c>
      <c r="J403" s="225">
        <v>0</v>
      </c>
      <c r="K403" s="224">
        <v>15306.21</v>
      </c>
    </row>
    <row r="404" spans="1:12" x14ac:dyDescent="0.3">
      <c r="A404" s="194" t="s">
        <v>943</v>
      </c>
      <c r="B404" s="192" t="s">
        <v>351</v>
      </c>
      <c r="C404" s="193"/>
      <c r="D404" s="193"/>
      <c r="E404" s="193"/>
      <c r="F404" s="193"/>
      <c r="G404" s="195" t="s">
        <v>944</v>
      </c>
      <c r="H404" s="224">
        <v>1045.8499999999999</v>
      </c>
      <c r="I404" s="225">
        <v>0</v>
      </c>
      <c r="J404" s="225">
        <v>0</v>
      </c>
      <c r="K404" s="224">
        <v>1045.8499999999999</v>
      </c>
    </row>
    <row r="405" spans="1:12" x14ac:dyDescent="0.3">
      <c r="A405" s="197" t="s">
        <v>351</v>
      </c>
      <c r="B405" s="192" t="s">
        <v>351</v>
      </c>
      <c r="C405" s="193"/>
      <c r="D405" s="193"/>
      <c r="E405" s="193"/>
      <c r="F405" s="193"/>
      <c r="G405" s="198" t="s">
        <v>351</v>
      </c>
      <c r="H405" s="199"/>
      <c r="I405" s="199"/>
      <c r="J405" s="199"/>
      <c r="K405" s="199"/>
    </row>
    <row r="406" spans="1:12" x14ac:dyDescent="0.3">
      <c r="A406" s="187" t="s">
        <v>945</v>
      </c>
      <c r="B406" s="192" t="s">
        <v>351</v>
      </c>
      <c r="C406" s="193"/>
      <c r="D406" s="193"/>
      <c r="E406" s="193"/>
      <c r="F406" s="188" t="s">
        <v>946</v>
      </c>
      <c r="G406" s="189"/>
      <c r="H406" s="223">
        <v>62546.62</v>
      </c>
      <c r="I406" s="223">
        <v>5000</v>
      </c>
      <c r="J406" s="226">
        <v>0</v>
      </c>
      <c r="K406" s="223">
        <v>67546.62</v>
      </c>
      <c r="L406" s="214">
        <f t="shared" ref="L406" si="28">I406-J406</f>
        <v>5000</v>
      </c>
    </row>
    <row r="407" spans="1:12" x14ac:dyDescent="0.3">
      <c r="A407" s="194" t="s">
        <v>947</v>
      </c>
      <c r="B407" s="192" t="s">
        <v>351</v>
      </c>
      <c r="C407" s="193"/>
      <c r="D407" s="193"/>
      <c r="E407" s="193"/>
      <c r="F407" s="193"/>
      <c r="G407" s="195" t="s">
        <v>948</v>
      </c>
      <c r="H407" s="224">
        <v>32546.62</v>
      </c>
      <c r="I407" s="225">
        <v>0</v>
      </c>
      <c r="J407" s="225">
        <v>0</v>
      </c>
      <c r="K407" s="224">
        <v>32546.62</v>
      </c>
    </row>
    <row r="408" spans="1:12" x14ac:dyDescent="0.3">
      <c r="A408" s="194" t="s">
        <v>949</v>
      </c>
      <c r="B408" s="192" t="s">
        <v>351</v>
      </c>
      <c r="C408" s="193"/>
      <c r="D408" s="193"/>
      <c r="E408" s="193"/>
      <c r="F408" s="193"/>
      <c r="G408" s="195" t="s">
        <v>950</v>
      </c>
      <c r="H408" s="224">
        <v>30000</v>
      </c>
      <c r="I408" s="224">
        <v>5000</v>
      </c>
      <c r="J408" s="225">
        <v>0</v>
      </c>
      <c r="K408" s="224">
        <v>35000</v>
      </c>
    </row>
    <row r="409" spans="1:12" x14ac:dyDescent="0.3">
      <c r="A409" s="197" t="s">
        <v>351</v>
      </c>
      <c r="B409" s="192" t="s">
        <v>351</v>
      </c>
      <c r="C409" s="193"/>
      <c r="D409" s="193"/>
      <c r="E409" s="193"/>
      <c r="F409" s="193"/>
      <c r="G409" s="198" t="s">
        <v>351</v>
      </c>
      <c r="H409" s="199"/>
      <c r="I409" s="199"/>
      <c r="J409" s="199"/>
      <c r="K409" s="199"/>
    </row>
    <row r="410" spans="1:12" x14ac:dyDescent="0.3">
      <c r="A410" s="187" t="s">
        <v>951</v>
      </c>
      <c r="B410" s="191" t="s">
        <v>351</v>
      </c>
      <c r="C410" s="188" t="s">
        <v>952</v>
      </c>
      <c r="D410" s="189"/>
      <c r="E410" s="189"/>
      <c r="F410" s="189"/>
      <c r="G410" s="189"/>
      <c r="H410" s="223">
        <v>4958971.3499999996</v>
      </c>
      <c r="I410" s="223">
        <v>534323.18000000005</v>
      </c>
      <c r="J410" s="226">
        <v>0</v>
      </c>
      <c r="K410" s="223">
        <v>5493294.5300000003</v>
      </c>
    </row>
    <row r="411" spans="1:12" x14ac:dyDescent="0.3">
      <c r="A411" s="187" t="s">
        <v>953</v>
      </c>
      <c r="B411" s="192" t="s">
        <v>351</v>
      </c>
      <c r="C411" s="193"/>
      <c r="D411" s="188" t="s">
        <v>952</v>
      </c>
      <c r="E411" s="189"/>
      <c r="F411" s="189"/>
      <c r="G411" s="189"/>
      <c r="H411" s="223">
        <v>4958971.3499999996</v>
      </c>
      <c r="I411" s="223">
        <v>534323.18000000005</v>
      </c>
      <c r="J411" s="226">
        <v>0</v>
      </c>
      <c r="K411" s="223">
        <v>5493294.5300000003</v>
      </c>
    </row>
    <row r="412" spans="1:12" x14ac:dyDescent="0.3">
      <c r="A412" s="187" t="s">
        <v>954</v>
      </c>
      <c r="B412" s="192" t="s">
        <v>351</v>
      </c>
      <c r="C412" s="193"/>
      <c r="D412" s="193"/>
      <c r="E412" s="188" t="s">
        <v>952</v>
      </c>
      <c r="F412" s="189"/>
      <c r="G412" s="189"/>
      <c r="H412" s="223">
        <v>4958971.3499999996</v>
      </c>
      <c r="I412" s="223">
        <v>534323.18000000005</v>
      </c>
      <c r="J412" s="226">
        <v>0</v>
      </c>
      <c r="K412" s="223">
        <v>5493294.5300000003</v>
      </c>
    </row>
    <row r="413" spans="1:12" x14ac:dyDescent="0.3">
      <c r="A413" s="187" t="s">
        <v>955</v>
      </c>
      <c r="B413" s="192" t="s">
        <v>351</v>
      </c>
      <c r="C413" s="193"/>
      <c r="D413" s="193"/>
      <c r="E413" s="193"/>
      <c r="F413" s="188" t="s">
        <v>952</v>
      </c>
      <c r="G413" s="189"/>
      <c r="H413" s="223">
        <v>4958971.3499999996</v>
      </c>
      <c r="I413" s="223">
        <v>534323.18000000005</v>
      </c>
      <c r="J413" s="226">
        <v>0</v>
      </c>
      <c r="K413" s="223">
        <v>5493294.5300000003</v>
      </c>
      <c r="L413" s="214">
        <f t="shared" ref="L413:L415" si="29">I413-J413</f>
        <v>534323.18000000005</v>
      </c>
    </row>
    <row r="414" spans="1:12" x14ac:dyDescent="0.3">
      <c r="A414" s="194" t="s">
        <v>956</v>
      </c>
      <c r="B414" s="192" t="s">
        <v>351</v>
      </c>
      <c r="C414" s="193"/>
      <c r="D414" s="193"/>
      <c r="E414" s="193"/>
      <c r="F414" s="193"/>
      <c r="G414" s="195" t="s">
        <v>957</v>
      </c>
      <c r="H414" s="224">
        <v>4933270.53</v>
      </c>
      <c r="I414" s="224">
        <v>527242.04</v>
      </c>
      <c r="J414" s="225">
        <v>0</v>
      </c>
      <c r="K414" s="224">
        <v>5460512.5700000003</v>
      </c>
      <c r="L414" s="214">
        <f t="shared" si="29"/>
        <v>527242.04</v>
      </c>
    </row>
    <row r="415" spans="1:12" x14ac:dyDescent="0.3">
      <c r="A415" s="194" t="s">
        <v>958</v>
      </c>
      <c r="B415" s="192" t="s">
        <v>351</v>
      </c>
      <c r="C415" s="193"/>
      <c r="D415" s="193"/>
      <c r="E415" s="193"/>
      <c r="F415" s="193"/>
      <c r="G415" s="195" t="s">
        <v>959</v>
      </c>
      <c r="H415" s="224">
        <v>25700.82</v>
      </c>
      <c r="I415" s="224">
        <v>7081.14</v>
      </c>
      <c r="J415" s="225">
        <v>0</v>
      </c>
      <c r="K415" s="224">
        <v>32781.96</v>
      </c>
      <c r="L415" s="214">
        <f t="shared" si="29"/>
        <v>7081.14</v>
      </c>
    </row>
    <row r="416" spans="1:12" x14ac:dyDescent="0.3">
      <c r="A416" s="197" t="s">
        <v>351</v>
      </c>
      <c r="B416" s="192" t="s">
        <v>351</v>
      </c>
      <c r="C416" s="193"/>
      <c r="D416" s="193"/>
      <c r="E416" s="193"/>
      <c r="F416" s="193"/>
      <c r="G416" s="198" t="s">
        <v>351</v>
      </c>
      <c r="H416" s="199"/>
      <c r="I416" s="199"/>
      <c r="J416" s="199"/>
      <c r="K416" s="199"/>
    </row>
    <row r="417" spans="1:12" x14ac:dyDescent="0.3">
      <c r="A417" s="187" t="s">
        <v>960</v>
      </c>
      <c r="B417" s="191" t="s">
        <v>351</v>
      </c>
      <c r="C417" s="188" t="s">
        <v>961</v>
      </c>
      <c r="D417" s="189"/>
      <c r="E417" s="189"/>
      <c r="F417" s="189"/>
      <c r="G417" s="189"/>
      <c r="H417" s="223">
        <v>26479.51</v>
      </c>
      <c r="I417" s="223">
        <v>43234.81</v>
      </c>
      <c r="J417" s="226">
        <v>0</v>
      </c>
      <c r="K417" s="223">
        <v>69714.320000000007</v>
      </c>
    </row>
    <row r="418" spans="1:12" x14ac:dyDescent="0.3">
      <c r="A418" s="187" t="s">
        <v>962</v>
      </c>
      <c r="B418" s="192" t="s">
        <v>351</v>
      </c>
      <c r="C418" s="193"/>
      <c r="D418" s="188" t="s">
        <v>961</v>
      </c>
      <c r="E418" s="189"/>
      <c r="F418" s="189"/>
      <c r="G418" s="189"/>
      <c r="H418" s="223">
        <v>26479.51</v>
      </c>
      <c r="I418" s="223">
        <v>43234.81</v>
      </c>
      <c r="J418" s="226">
        <v>0</v>
      </c>
      <c r="K418" s="223">
        <v>69714.320000000007</v>
      </c>
    </row>
    <row r="419" spans="1:12" x14ac:dyDescent="0.3">
      <c r="A419" s="187" t="s">
        <v>963</v>
      </c>
      <c r="B419" s="192" t="s">
        <v>351</v>
      </c>
      <c r="C419" s="193"/>
      <c r="D419" s="193"/>
      <c r="E419" s="188" t="s">
        <v>961</v>
      </c>
      <c r="F419" s="189"/>
      <c r="G419" s="189"/>
      <c r="H419" s="223">
        <v>26479.51</v>
      </c>
      <c r="I419" s="223">
        <v>43234.81</v>
      </c>
      <c r="J419" s="226">
        <v>0</v>
      </c>
      <c r="K419" s="223">
        <v>69714.320000000007</v>
      </c>
    </row>
    <row r="420" spans="1:12" x14ac:dyDescent="0.3">
      <c r="A420" s="187" t="s">
        <v>964</v>
      </c>
      <c r="B420" s="192" t="s">
        <v>351</v>
      </c>
      <c r="C420" s="193"/>
      <c r="D420" s="193"/>
      <c r="E420" s="193"/>
      <c r="F420" s="188" t="s">
        <v>961</v>
      </c>
      <c r="G420" s="189"/>
      <c r="H420" s="223">
        <v>26479.51</v>
      </c>
      <c r="I420" s="223">
        <v>43234.81</v>
      </c>
      <c r="J420" s="226">
        <v>0</v>
      </c>
      <c r="K420" s="223">
        <v>69714.320000000007</v>
      </c>
      <c r="L420" s="214">
        <f t="shared" ref="L420" si="30">I420-J420</f>
        <v>43234.81</v>
      </c>
    </row>
    <row r="421" spans="1:12" x14ac:dyDescent="0.3">
      <c r="A421" s="194" t="s">
        <v>965</v>
      </c>
      <c r="B421" s="192" t="s">
        <v>351</v>
      </c>
      <c r="C421" s="193"/>
      <c r="D421" s="193"/>
      <c r="E421" s="193"/>
      <c r="F421" s="193"/>
      <c r="G421" s="195" t="s">
        <v>591</v>
      </c>
      <c r="H421" s="224">
        <v>13296.85</v>
      </c>
      <c r="I421" s="225">
        <v>223.46</v>
      </c>
      <c r="J421" s="225">
        <v>0</v>
      </c>
      <c r="K421" s="224">
        <v>13520.31</v>
      </c>
    </row>
    <row r="422" spans="1:12" x14ac:dyDescent="0.3">
      <c r="A422" s="194" t="s">
        <v>966</v>
      </c>
      <c r="B422" s="192" t="s">
        <v>351</v>
      </c>
      <c r="C422" s="193"/>
      <c r="D422" s="193"/>
      <c r="E422" s="193"/>
      <c r="F422" s="193"/>
      <c r="G422" s="195" t="s">
        <v>589</v>
      </c>
      <c r="H422" s="224">
        <v>13182.66</v>
      </c>
      <c r="I422" s="224">
        <v>43011.35</v>
      </c>
      <c r="J422" s="225">
        <v>0</v>
      </c>
      <c r="K422" s="224">
        <v>56194.01</v>
      </c>
    </row>
    <row r="423" spans="1:12" x14ac:dyDescent="0.3">
      <c r="A423" s="197" t="s">
        <v>351</v>
      </c>
      <c r="B423" s="192" t="s">
        <v>351</v>
      </c>
      <c r="C423" s="193"/>
      <c r="D423" s="193"/>
      <c r="E423" s="193"/>
      <c r="F423" s="193"/>
      <c r="G423" s="198" t="s">
        <v>351</v>
      </c>
      <c r="H423" s="199"/>
      <c r="I423" s="199"/>
      <c r="J423" s="199"/>
      <c r="K423" s="199"/>
    </row>
    <row r="424" spans="1:12" x14ac:dyDescent="0.3">
      <c r="A424" s="187" t="s">
        <v>967</v>
      </c>
      <c r="B424" s="191" t="s">
        <v>351</v>
      </c>
      <c r="C424" s="188" t="s">
        <v>968</v>
      </c>
      <c r="D424" s="189"/>
      <c r="E424" s="189"/>
      <c r="F424" s="189"/>
      <c r="G424" s="189"/>
      <c r="H424" s="223">
        <v>4666.26</v>
      </c>
      <c r="I424" s="223">
        <v>1612.6</v>
      </c>
      <c r="J424" s="223">
        <v>1418.87</v>
      </c>
      <c r="K424" s="223">
        <v>4859.99</v>
      </c>
    </row>
    <row r="425" spans="1:12" x14ac:dyDescent="0.3">
      <c r="A425" s="187" t="s">
        <v>969</v>
      </c>
      <c r="B425" s="192" t="s">
        <v>351</v>
      </c>
      <c r="C425" s="193"/>
      <c r="D425" s="188" t="s">
        <v>968</v>
      </c>
      <c r="E425" s="189"/>
      <c r="F425" s="189"/>
      <c r="G425" s="189"/>
      <c r="H425" s="223">
        <v>4666.26</v>
      </c>
      <c r="I425" s="223">
        <v>1612.6</v>
      </c>
      <c r="J425" s="223">
        <v>1418.87</v>
      </c>
      <c r="K425" s="223">
        <v>4859.99</v>
      </c>
    </row>
    <row r="426" spans="1:12" x14ac:dyDescent="0.3">
      <c r="A426" s="187" t="s">
        <v>970</v>
      </c>
      <c r="B426" s="192" t="s">
        <v>351</v>
      </c>
      <c r="C426" s="193"/>
      <c r="D426" s="193"/>
      <c r="E426" s="188" t="s">
        <v>968</v>
      </c>
      <c r="F426" s="189"/>
      <c r="G426" s="189"/>
      <c r="H426" s="223">
        <v>4666.26</v>
      </c>
      <c r="I426" s="223">
        <v>1612.6</v>
      </c>
      <c r="J426" s="223">
        <v>1418.87</v>
      </c>
      <c r="K426" s="223">
        <v>4859.99</v>
      </c>
    </row>
    <row r="427" spans="1:12" x14ac:dyDescent="0.3">
      <c r="A427" s="187" t="s">
        <v>971</v>
      </c>
      <c r="B427" s="192" t="s">
        <v>351</v>
      </c>
      <c r="C427" s="193"/>
      <c r="D427" s="193"/>
      <c r="E427" s="193"/>
      <c r="F427" s="188" t="s">
        <v>968</v>
      </c>
      <c r="G427" s="189"/>
      <c r="H427" s="223">
        <v>4666.26</v>
      </c>
      <c r="I427" s="223">
        <v>1612.6</v>
      </c>
      <c r="J427" s="223">
        <v>1418.87</v>
      </c>
      <c r="K427" s="223">
        <v>4859.99</v>
      </c>
      <c r="L427" s="214">
        <f t="shared" ref="L427:L428" si="31">I427-J427</f>
        <v>193.73000000000002</v>
      </c>
    </row>
    <row r="428" spans="1:12" x14ac:dyDescent="0.3">
      <c r="A428" s="194" t="s">
        <v>972</v>
      </c>
      <c r="B428" s="192" t="s">
        <v>351</v>
      </c>
      <c r="C428" s="193"/>
      <c r="D428" s="193"/>
      <c r="E428" s="193"/>
      <c r="F428" s="193"/>
      <c r="G428" s="195" t="s">
        <v>968</v>
      </c>
      <c r="H428" s="224">
        <v>4666.26</v>
      </c>
      <c r="I428" s="224">
        <v>1612.6</v>
      </c>
      <c r="J428" s="224">
        <v>1418.87</v>
      </c>
      <c r="K428" s="224">
        <v>4859.99</v>
      </c>
      <c r="L428" s="214">
        <f t="shared" si="31"/>
        <v>193.73000000000002</v>
      </c>
    </row>
    <row r="429" spans="1:12" x14ac:dyDescent="0.3">
      <c r="A429" s="197" t="s">
        <v>351</v>
      </c>
      <c r="B429" s="192" t="s">
        <v>351</v>
      </c>
      <c r="C429" s="193"/>
      <c r="D429" s="193"/>
      <c r="E429" s="193"/>
      <c r="F429" s="193"/>
      <c r="G429" s="198" t="s">
        <v>351</v>
      </c>
      <c r="H429" s="199"/>
      <c r="I429" s="199"/>
      <c r="J429" s="199"/>
      <c r="K429" s="199"/>
    </row>
    <row r="430" spans="1:12" x14ac:dyDescent="0.3">
      <c r="A430" s="187" t="s">
        <v>973</v>
      </c>
      <c r="B430" s="191" t="s">
        <v>351</v>
      </c>
      <c r="C430" s="188" t="s">
        <v>974</v>
      </c>
      <c r="D430" s="189"/>
      <c r="E430" s="189"/>
      <c r="F430" s="189"/>
      <c r="G430" s="189"/>
      <c r="H430" s="223">
        <v>305558.59999999998</v>
      </c>
      <c r="I430" s="223">
        <v>81399.88</v>
      </c>
      <c r="J430" s="226">
        <v>0</v>
      </c>
      <c r="K430" s="223">
        <v>386958.48</v>
      </c>
    </row>
    <row r="431" spans="1:12" x14ac:dyDescent="0.3">
      <c r="A431" s="187" t="s">
        <v>975</v>
      </c>
      <c r="B431" s="192" t="s">
        <v>351</v>
      </c>
      <c r="C431" s="193"/>
      <c r="D431" s="188" t="s">
        <v>974</v>
      </c>
      <c r="E431" s="189"/>
      <c r="F431" s="189"/>
      <c r="G431" s="189"/>
      <c r="H431" s="223">
        <v>305558.59999999998</v>
      </c>
      <c r="I431" s="223">
        <v>81399.88</v>
      </c>
      <c r="J431" s="226">
        <v>0</v>
      </c>
      <c r="K431" s="223">
        <v>386958.48</v>
      </c>
    </row>
    <row r="432" spans="1:12" x14ac:dyDescent="0.3">
      <c r="A432" s="187" t="s">
        <v>976</v>
      </c>
      <c r="B432" s="192" t="s">
        <v>351</v>
      </c>
      <c r="C432" s="193"/>
      <c r="D432" s="193"/>
      <c r="E432" s="188" t="s">
        <v>974</v>
      </c>
      <c r="F432" s="189"/>
      <c r="G432" s="189"/>
      <c r="H432" s="223">
        <v>305558.59999999998</v>
      </c>
      <c r="I432" s="223">
        <v>81399.88</v>
      </c>
      <c r="J432" s="226">
        <v>0</v>
      </c>
      <c r="K432" s="223">
        <v>386958.48</v>
      </c>
    </row>
    <row r="433" spans="1:12" x14ac:dyDescent="0.3">
      <c r="A433" s="187" t="s">
        <v>977</v>
      </c>
      <c r="B433" s="192" t="s">
        <v>351</v>
      </c>
      <c r="C433" s="193"/>
      <c r="D433" s="193"/>
      <c r="E433" s="193"/>
      <c r="F433" s="188" t="s">
        <v>974</v>
      </c>
      <c r="G433" s="189"/>
      <c r="H433" s="223">
        <v>305558.59999999998</v>
      </c>
      <c r="I433" s="223">
        <v>81399.88</v>
      </c>
      <c r="J433" s="226">
        <v>0</v>
      </c>
      <c r="K433" s="223">
        <v>386958.48</v>
      </c>
      <c r="L433" s="214">
        <f t="shared" ref="L433" si="32">I433-J433</f>
        <v>81399.88</v>
      </c>
    </row>
    <row r="434" spans="1:12" x14ac:dyDescent="0.3">
      <c r="A434" s="194" t="s">
        <v>978</v>
      </c>
      <c r="B434" s="192" t="s">
        <v>351</v>
      </c>
      <c r="C434" s="193"/>
      <c r="D434" s="193"/>
      <c r="E434" s="193"/>
      <c r="F434" s="193"/>
      <c r="G434" s="195" t="s">
        <v>979</v>
      </c>
      <c r="H434" s="224">
        <v>7497.64</v>
      </c>
      <c r="I434" s="224">
        <v>2349.88</v>
      </c>
      <c r="J434" s="225">
        <v>0</v>
      </c>
      <c r="K434" s="224">
        <v>9847.52</v>
      </c>
    </row>
    <row r="435" spans="1:12" x14ac:dyDescent="0.3">
      <c r="A435" s="194" t="s">
        <v>980</v>
      </c>
      <c r="B435" s="192" t="s">
        <v>351</v>
      </c>
      <c r="C435" s="193"/>
      <c r="D435" s="193"/>
      <c r="E435" s="193"/>
      <c r="F435" s="193"/>
      <c r="G435" s="195" t="s">
        <v>981</v>
      </c>
      <c r="H435" s="224">
        <v>292576.8</v>
      </c>
      <c r="I435" s="224">
        <v>45500</v>
      </c>
      <c r="J435" s="225">
        <v>0</v>
      </c>
      <c r="K435" s="224">
        <v>338076.8</v>
      </c>
    </row>
    <row r="436" spans="1:12" x14ac:dyDescent="0.3">
      <c r="A436" s="194" t="s">
        <v>982</v>
      </c>
      <c r="B436" s="192" t="s">
        <v>351</v>
      </c>
      <c r="C436" s="193"/>
      <c r="D436" s="193"/>
      <c r="E436" s="193"/>
      <c r="F436" s="193"/>
      <c r="G436" s="195" t="s">
        <v>983</v>
      </c>
      <c r="H436" s="224">
        <v>5484.16</v>
      </c>
      <c r="I436" s="224">
        <v>33550</v>
      </c>
      <c r="J436" s="225">
        <v>0</v>
      </c>
      <c r="K436" s="224">
        <v>39034.160000000003</v>
      </c>
    </row>
    <row r="437" spans="1:12" x14ac:dyDescent="0.3">
      <c r="A437" s="197" t="s">
        <v>351</v>
      </c>
      <c r="B437" s="192" t="s">
        <v>351</v>
      </c>
      <c r="C437" s="193"/>
      <c r="D437" s="193"/>
      <c r="E437" s="193"/>
      <c r="F437" s="193"/>
      <c r="G437" s="198" t="s">
        <v>351</v>
      </c>
      <c r="H437" s="199"/>
      <c r="I437" s="199"/>
      <c r="J437" s="199"/>
      <c r="K437" s="199"/>
    </row>
    <row r="438" spans="1:12" x14ac:dyDescent="0.3">
      <c r="A438" s="187" t="s">
        <v>72</v>
      </c>
      <c r="B438" s="188" t="s">
        <v>984</v>
      </c>
      <c r="C438" s="189"/>
      <c r="D438" s="189"/>
      <c r="E438" s="189"/>
      <c r="F438" s="189"/>
      <c r="G438" s="189"/>
      <c r="H438" s="223">
        <v>54965391.100000001</v>
      </c>
      <c r="I438" s="226">
        <v>0</v>
      </c>
      <c r="J438" s="223">
        <v>5151042.26</v>
      </c>
      <c r="K438" s="223">
        <v>60116433.359999999</v>
      </c>
    </row>
    <row r="439" spans="1:12" x14ac:dyDescent="0.3">
      <c r="A439" s="187" t="s">
        <v>985</v>
      </c>
      <c r="B439" s="191" t="s">
        <v>351</v>
      </c>
      <c r="C439" s="188" t="s">
        <v>984</v>
      </c>
      <c r="D439" s="189"/>
      <c r="E439" s="189"/>
      <c r="F439" s="189"/>
      <c r="G439" s="189"/>
      <c r="H439" s="223">
        <v>54965391.100000001</v>
      </c>
      <c r="I439" s="226">
        <v>0</v>
      </c>
      <c r="J439" s="223">
        <v>5151042.26</v>
      </c>
      <c r="K439" s="223">
        <v>60116433.359999999</v>
      </c>
    </row>
    <row r="440" spans="1:12" x14ac:dyDescent="0.3">
      <c r="A440" s="187" t="s">
        <v>986</v>
      </c>
      <c r="B440" s="192" t="s">
        <v>351</v>
      </c>
      <c r="C440" s="193"/>
      <c r="D440" s="188" t="s">
        <v>984</v>
      </c>
      <c r="E440" s="189"/>
      <c r="F440" s="189"/>
      <c r="G440" s="189"/>
      <c r="H440" s="223">
        <v>54965391.100000001</v>
      </c>
      <c r="I440" s="226">
        <v>0</v>
      </c>
      <c r="J440" s="223">
        <v>5151042.26</v>
      </c>
      <c r="K440" s="223">
        <v>60116433.359999999</v>
      </c>
    </row>
    <row r="441" spans="1:12" x14ac:dyDescent="0.3">
      <c r="A441" s="187" t="s">
        <v>987</v>
      </c>
      <c r="B441" s="192" t="s">
        <v>351</v>
      </c>
      <c r="C441" s="193"/>
      <c r="D441" s="193"/>
      <c r="E441" s="188" t="s">
        <v>988</v>
      </c>
      <c r="F441" s="189"/>
      <c r="G441" s="189"/>
      <c r="H441" s="223">
        <v>49932977.490000002</v>
      </c>
      <c r="I441" s="226">
        <v>0</v>
      </c>
      <c r="J441" s="223">
        <v>4504602.76</v>
      </c>
      <c r="K441" s="223">
        <v>54437580.25</v>
      </c>
    </row>
    <row r="442" spans="1:12" x14ac:dyDescent="0.3">
      <c r="A442" s="187" t="s">
        <v>989</v>
      </c>
      <c r="B442" s="192" t="s">
        <v>351</v>
      </c>
      <c r="C442" s="193"/>
      <c r="D442" s="193"/>
      <c r="E442" s="193"/>
      <c r="F442" s="188" t="s">
        <v>988</v>
      </c>
      <c r="G442" s="189"/>
      <c r="H442" s="223">
        <v>49932977.490000002</v>
      </c>
      <c r="I442" s="226">
        <v>0</v>
      </c>
      <c r="J442" s="223">
        <v>4504602.76</v>
      </c>
      <c r="K442" s="223">
        <v>54437580.25</v>
      </c>
    </row>
    <row r="443" spans="1:12" x14ac:dyDescent="0.3">
      <c r="A443" s="194" t="s">
        <v>990</v>
      </c>
      <c r="B443" s="192" t="s">
        <v>351</v>
      </c>
      <c r="C443" s="193"/>
      <c r="D443" s="193"/>
      <c r="E443" s="193"/>
      <c r="F443" s="193"/>
      <c r="G443" s="195" t="s">
        <v>991</v>
      </c>
      <c r="H443" s="224">
        <v>49932977.490000002</v>
      </c>
      <c r="I443" s="225">
        <v>0</v>
      </c>
      <c r="J443" s="224">
        <v>4504602.76</v>
      </c>
      <c r="K443" s="224">
        <v>54437580.25</v>
      </c>
    </row>
    <row r="444" spans="1:12" x14ac:dyDescent="0.3">
      <c r="A444" s="197" t="s">
        <v>351</v>
      </c>
      <c r="B444" s="192" t="s">
        <v>351</v>
      </c>
      <c r="C444" s="193"/>
      <c r="D444" s="193"/>
      <c r="E444" s="193"/>
      <c r="F444" s="193"/>
      <c r="G444" s="198" t="s">
        <v>351</v>
      </c>
      <c r="H444" s="199"/>
      <c r="I444" s="199"/>
      <c r="J444" s="199"/>
      <c r="K444" s="199"/>
    </row>
    <row r="445" spans="1:12" x14ac:dyDescent="0.3">
      <c r="A445" s="187" t="s">
        <v>992</v>
      </c>
      <c r="B445" s="192" t="s">
        <v>351</v>
      </c>
      <c r="C445" s="193"/>
      <c r="D445" s="193"/>
      <c r="E445" s="188" t="s">
        <v>993</v>
      </c>
      <c r="F445" s="189"/>
      <c r="G445" s="189"/>
      <c r="H445" s="223">
        <v>352218.25</v>
      </c>
      <c r="I445" s="226">
        <v>0</v>
      </c>
      <c r="J445" s="223">
        <v>84467.61</v>
      </c>
      <c r="K445" s="223">
        <v>436685.86</v>
      </c>
    </row>
    <row r="446" spans="1:12" x14ac:dyDescent="0.3">
      <c r="A446" s="187" t="s">
        <v>994</v>
      </c>
      <c r="B446" s="192" t="s">
        <v>351</v>
      </c>
      <c r="C446" s="193"/>
      <c r="D446" s="193"/>
      <c r="E446" s="193"/>
      <c r="F446" s="188" t="s">
        <v>995</v>
      </c>
      <c r="G446" s="189"/>
      <c r="H446" s="223">
        <v>352218.25</v>
      </c>
      <c r="I446" s="226">
        <v>0</v>
      </c>
      <c r="J446" s="223">
        <v>84467.61</v>
      </c>
      <c r="K446" s="223">
        <v>436685.86</v>
      </c>
    </row>
    <row r="447" spans="1:12" x14ac:dyDescent="0.3">
      <c r="A447" s="194" t="s">
        <v>996</v>
      </c>
      <c r="B447" s="192" t="s">
        <v>351</v>
      </c>
      <c r="C447" s="193"/>
      <c r="D447" s="193"/>
      <c r="E447" s="193"/>
      <c r="F447" s="193"/>
      <c r="G447" s="195" t="s">
        <v>997</v>
      </c>
      <c r="H447" s="224">
        <v>352218.25</v>
      </c>
      <c r="I447" s="225">
        <v>0</v>
      </c>
      <c r="J447" s="224">
        <v>84467.61</v>
      </c>
      <c r="K447" s="224">
        <v>436685.86</v>
      </c>
    </row>
    <row r="448" spans="1:12" x14ac:dyDescent="0.3">
      <c r="A448" s="197" t="s">
        <v>351</v>
      </c>
      <c r="B448" s="192" t="s">
        <v>351</v>
      </c>
      <c r="C448" s="193"/>
      <c r="D448" s="193"/>
      <c r="E448" s="193"/>
      <c r="F448" s="193"/>
      <c r="G448" s="198" t="s">
        <v>351</v>
      </c>
      <c r="H448" s="199"/>
      <c r="I448" s="199"/>
      <c r="J448" s="199"/>
      <c r="K448" s="199"/>
    </row>
    <row r="449" spans="1:12" x14ac:dyDescent="0.3">
      <c r="A449" s="187" t="s">
        <v>998</v>
      </c>
      <c r="B449" s="192" t="s">
        <v>351</v>
      </c>
      <c r="C449" s="193"/>
      <c r="D449" s="193"/>
      <c r="E449" s="188" t="s">
        <v>999</v>
      </c>
      <c r="F449" s="189"/>
      <c r="G449" s="189"/>
      <c r="H449" s="223">
        <v>4309897.25</v>
      </c>
      <c r="I449" s="226">
        <v>0</v>
      </c>
      <c r="J449" s="223">
        <v>464506.2</v>
      </c>
      <c r="K449" s="223">
        <v>4774403.45</v>
      </c>
    </row>
    <row r="450" spans="1:12" x14ac:dyDescent="0.3">
      <c r="A450" s="187" t="s">
        <v>1000</v>
      </c>
      <c r="B450" s="192" t="s">
        <v>351</v>
      </c>
      <c r="C450" s="193"/>
      <c r="D450" s="193"/>
      <c r="E450" s="193"/>
      <c r="F450" s="188" t="s">
        <v>999</v>
      </c>
      <c r="G450" s="189"/>
      <c r="H450" s="223">
        <v>4309897.25</v>
      </c>
      <c r="I450" s="226">
        <v>0</v>
      </c>
      <c r="J450" s="223">
        <v>464506.2</v>
      </c>
      <c r="K450" s="223">
        <v>4774403.45</v>
      </c>
    </row>
    <row r="451" spans="1:12" x14ac:dyDescent="0.3">
      <c r="A451" s="194" t="s">
        <v>1001</v>
      </c>
      <c r="B451" s="192" t="s">
        <v>351</v>
      </c>
      <c r="C451" s="193"/>
      <c r="D451" s="193"/>
      <c r="E451" s="193"/>
      <c r="F451" s="193"/>
      <c r="G451" s="195" t="s">
        <v>1002</v>
      </c>
      <c r="H451" s="224">
        <v>4305614.8499999996</v>
      </c>
      <c r="I451" s="225">
        <v>0</v>
      </c>
      <c r="J451" s="224">
        <v>464504.25</v>
      </c>
      <c r="K451" s="224">
        <v>4770119.0999999996</v>
      </c>
    </row>
    <row r="452" spans="1:12" x14ac:dyDescent="0.3">
      <c r="A452" s="194" t="s">
        <v>1003</v>
      </c>
      <c r="B452" s="192" t="s">
        <v>351</v>
      </c>
      <c r="C452" s="193"/>
      <c r="D452" s="193"/>
      <c r="E452" s="193"/>
      <c r="F452" s="193"/>
      <c r="G452" s="195" t="s">
        <v>1004</v>
      </c>
      <c r="H452" s="224">
        <v>4282.3999999999996</v>
      </c>
      <c r="I452" s="225">
        <v>0</v>
      </c>
      <c r="J452" s="225">
        <v>1.95</v>
      </c>
      <c r="K452" s="224">
        <v>4284.3500000000004</v>
      </c>
    </row>
    <row r="453" spans="1:12" x14ac:dyDescent="0.3">
      <c r="A453" s="197" t="s">
        <v>351</v>
      </c>
      <c r="B453" s="192" t="s">
        <v>351</v>
      </c>
      <c r="C453" s="193"/>
      <c r="D453" s="193"/>
      <c r="E453" s="193"/>
      <c r="F453" s="193"/>
      <c r="G453" s="198" t="s">
        <v>351</v>
      </c>
      <c r="H453" s="199"/>
      <c r="I453" s="199"/>
      <c r="J453" s="199"/>
      <c r="K453" s="199"/>
    </row>
    <row r="454" spans="1:12" x14ac:dyDescent="0.3">
      <c r="A454" s="187" t="s">
        <v>1005</v>
      </c>
      <c r="B454" s="192" t="s">
        <v>351</v>
      </c>
      <c r="C454" s="193"/>
      <c r="D454" s="193"/>
      <c r="E454" s="188" t="s">
        <v>1006</v>
      </c>
      <c r="F454" s="189"/>
      <c r="G454" s="189"/>
      <c r="H454" s="223">
        <v>4654.17</v>
      </c>
      <c r="I454" s="226">
        <v>0</v>
      </c>
      <c r="J454" s="226">
        <v>19.649999999999999</v>
      </c>
      <c r="K454" s="223">
        <v>4673.82</v>
      </c>
    </row>
    <row r="455" spans="1:12" x14ac:dyDescent="0.3">
      <c r="A455" s="187" t="s">
        <v>1007</v>
      </c>
      <c r="B455" s="192" t="s">
        <v>351</v>
      </c>
      <c r="C455" s="193"/>
      <c r="D455" s="193"/>
      <c r="E455" s="193"/>
      <c r="F455" s="188" t="s">
        <v>1006</v>
      </c>
      <c r="G455" s="189"/>
      <c r="H455" s="223">
        <v>4654.17</v>
      </c>
      <c r="I455" s="226">
        <v>0</v>
      </c>
      <c r="J455" s="226">
        <v>19.649999999999999</v>
      </c>
      <c r="K455" s="223">
        <v>4673.82</v>
      </c>
    </row>
    <row r="456" spans="1:12" x14ac:dyDescent="0.3">
      <c r="A456" s="194" t="s">
        <v>1008</v>
      </c>
      <c r="B456" s="192" t="s">
        <v>351</v>
      </c>
      <c r="C456" s="193"/>
      <c r="D456" s="193"/>
      <c r="E456" s="193"/>
      <c r="F456" s="193"/>
      <c r="G456" s="195" t="s">
        <v>1009</v>
      </c>
      <c r="H456" s="224">
        <v>4654.17</v>
      </c>
      <c r="I456" s="225">
        <v>0</v>
      </c>
      <c r="J456" s="225">
        <v>19.649999999999999</v>
      </c>
      <c r="K456" s="224">
        <v>4673.82</v>
      </c>
    </row>
    <row r="457" spans="1:12" x14ac:dyDescent="0.3">
      <c r="A457" s="197" t="s">
        <v>351</v>
      </c>
      <c r="B457" s="192" t="s">
        <v>351</v>
      </c>
      <c r="C457" s="193"/>
      <c r="D457" s="193"/>
      <c r="E457" s="193"/>
      <c r="F457" s="193"/>
      <c r="G457" s="198" t="s">
        <v>351</v>
      </c>
      <c r="H457" s="199"/>
      <c r="I457" s="199"/>
      <c r="J457" s="199"/>
      <c r="K457" s="199"/>
    </row>
    <row r="458" spans="1:12" x14ac:dyDescent="0.3">
      <c r="A458" s="187" t="s">
        <v>1010</v>
      </c>
      <c r="B458" s="192" t="s">
        <v>351</v>
      </c>
      <c r="C458" s="193"/>
      <c r="D458" s="193"/>
      <c r="E458" s="188" t="s">
        <v>1011</v>
      </c>
      <c r="F458" s="189"/>
      <c r="G458" s="189"/>
      <c r="H458" s="223">
        <v>358146.3</v>
      </c>
      <c r="I458" s="226">
        <v>0</v>
      </c>
      <c r="J458" s="223">
        <v>95096.16</v>
      </c>
      <c r="K458" s="223">
        <v>453242.46</v>
      </c>
    </row>
    <row r="459" spans="1:12" x14ac:dyDescent="0.3">
      <c r="A459" s="187" t="s">
        <v>1012</v>
      </c>
      <c r="B459" s="192" t="s">
        <v>351</v>
      </c>
      <c r="C459" s="193"/>
      <c r="D459" s="193"/>
      <c r="E459" s="193"/>
      <c r="F459" s="188" t="s">
        <v>1013</v>
      </c>
      <c r="G459" s="189"/>
      <c r="H459" s="223">
        <v>358146.3</v>
      </c>
      <c r="I459" s="226">
        <v>0</v>
      </c>
      <c r="J459" s="223">
        <v>95096.16</v>
      </c>
      <c r="K459" s="223">
        <v>453242.46</v>
      </c>
    </row>
    <row r="460" spans="1:12" x14ac:dyDescent="0.3">
      <c r="A460" s="194" t="s">
        <v>1014</v>
      </c>
      <c r="B460" s="192" t="s">
        <v>351</v>
      </c>
      <c r="C460" s="193"/>
      <c r="D460" s="193"/>
      <c r="E460" s="193"/>
      <c r="F460" s="193"/>
      <c r="G460" s="195" t="s">
        <v>1015</v>
      </c>
      <c r="H460" s="224">
        <v>358146.3</v>
      </c>
      <c r="I460" s="225">
        <v>0</v>
      </c>
      <c r="J460" s="224">
        <v>95096.16</v>
      </c>
      <c r="K460" s="224">
        <v>453242.46</v>
      </c>
    </row>
    <row r="461" spans="1:12" x14ac:dyDescent="0.3">
      <c r="A461" s="197" t="s">
        <v>351</v>
      </c>
      <c r="B461" s="192" t="s">
        <v>351</v>
      </c>
      <c r="C461" s="193"/>
      <c r="D461" s="193"/>
      <c r="E461" s="193"/>
      <c r="F461" s="193"/>
      <c r="G461" s="198" t="s">
        <v>351</v>
      </c>
      <c r="H461" s="199"/>
      <c r="I461" s="199"/>
      <c r="J461" s="199"/>
      <c r="K461" s="199"/>
    </row>
    <row r="462" spans="1:12" x14ac:dyDescent="0.3">
      <c r="A462" s="187" t="s">
        <v>1016</v>
      </c>
      <c r="B462" s="192" t="s">
        <v>351</v>
      </c>
      <c r="C462" s="193"/>
      <c r="D462" s="193"/>
      <c r="E462" s="188" t="s">
        <v>974</v>
      </c>
      <c r="F462" s="189"/>
      <c r="G462" s="189"/>
      <c r="H462" s="223">
        <v>7497.64</v>
      </c>
      <c r="I462" s="226">
        <v>0</v>
      </c>
      <c r="J462" s="223">
        <v>2349.88</v>
      </c>
      <c r="K462" s="223">
        <v>9847.52</v>
      </c>
    </row>
    <row r="463" spans="1:12" x14ac:dyDescent="0.3">
      <c r="A463" s="187" t="s">
        <v>1017</v>
      </c>
      <c r="B463" s="192" t="s">
        <v>351</v>
      </c>
      <c r="C463" s="193"/>
      <c r="D463" s="193"/>
      <c r="E463" s="193"/>
      <c r="F463" s="188" t="s">
        <v>974</v>
      </c>
      <c r="G463" s="189"/>
      <c r="H463" s="223">
        <v>7497.64</v>
      </c>
      <c r="I463" s="226">
        <v>0</v>
      </c>
      <c r="J463" s="223">
        <v>2349.88</v>
      </c>
      <c r="K463" s="223">
        <v>9847.52</v>
      </c>
      <c r="L463" s="214">
        <f>I463+J463</f>
        <v>2349.88</v>
      </c>
    </row>
    <row r="464" spans="1:12" x14ac:dyDescent="0.3">
      <c r="A464" s="194" t="s">
        <v>1018</v>
      </c>
      <c r="B464" s="192" t="s">
        <v>351</v>
      </c>
      <c r="C464" s="193"/>
      <c r="D464" s="193"/>
      <c r="E464" s="193"/>
      <c r="F464" s="193"/>
      <c r="G464" s="195" t="s">
        <v>979</v>
      </c>
      <c r="H464" s="224">
        <v>7497.64</v>
      </c>
      <c r="I464" s="225">
        <v>0</v>
      </c>
      <c r="J464" s="224">
        <v>2349.88</v>
      </c>
      <c r="K464" s="224">
        <v>9847.52</v>
      </c>
    </row>
    <row r="466" spans="1:11" x14ac:dyDescent="0.3">
      <c r="A466" s="227" t="s">
        <v>351</v>
      </c>
      <c r="B466" s="228"/>
      <c r="C466" s="228"/>
      <c r="D466" s="228"/>
      <c r="E466" s="228"/>
      <c r="F466" s="228"/>
      <c r="G466" s="228"/>
      <c r="H466" s="228"/>
      <c r="I466" s="228"/>
      <c r="J466" s="228"/>
      <c r="K466" s="228"/>
    </row>
    <row r="468" spans="1:11" x14ac:dyDescent="0.3">
      <c r="A468" s="207" t="s">
        <v>1019</v>
      </c>
      <c r="B468" s="208"/>
      <c r="C468" s="208"/>
      <c r="D468" s="208"/>
      <c r="E468" s="208"/>
      <c r="F468" s="208"/>
      <c r="G468" s="208"/>
      <c r="H468" s="208"/>
      <c r="I468" s="208"/>
      <c r="J468" s="208"/>
      <c r="K468" s="208"/>
    </row>
    <row r="470" spans="1:11" x14ac:dyDescent="0.3">
      <c r="A470" s="209" t="s">
        <v>349</v>
      </c>
      <c r="B470" s="210"/>
      <c r="C470" s="210"/>
      <c r="D470" s="210"/>
      <c r="E470" s="210"/>
      <c r="F470" s="210"/>
      <c r="G470" s="210"/>
      <c r="I470" s="210"/>
      <c r="J470" s="210"/>
      <c r="K470" s="211" t="s">
        <v>1021</v>
      </c>
    </row>
    <row r="471" spans="1:11" x14ac:dyDescent="0.3">
      <c r="A471" s="210"/>
      <c r="B471" s="210"/>
      <c r="C471" s="210"/>
      <c r="D471" s="210"/>
      <c r="E471" s="210"/>
      <c r="F471" s="210"/>
      <c r="G471" s="210"/>
    </row>
    <row r="473" spans="1:11" x14ac:dyDescent="0.3">
      <c r="A473" s="209" t="s">
        <v>601</v>
      </c>
      <c r="B473" s="210"/>
      <c r="C473" s="210"/>
      <c r="D473" s="210"/>
      <c r="E473" s="210"/>
      <c r="F473" s="210"/>
      <c r="G473" s="210"/>
      <c r="I473" s="210"/>
      <c r="J473" s="210"/>
      <c r="K473" s="211" t="s">
        <v>1022</v>
      </c>
    </row>
    <row r="474" spans="1:11" x14ac:dyDescent="0.3">
      <c r="A474" s="210"/>
      <c r="B474" s="210"/>
      <c r="C474" s="210"/>
      <c r="D474" s="210"/>
      <c r="E474" s="210"/>
      <c r="F474" s="210"/>
      <c r="G474" s="210"/>
    </row>
    <row r="476" spans="1:11" x14ac:dyDescent="0.3">
      <c r="A476" s="209" t="s">
        <v>351</v>
      </c>
      <c r="B476" s="210"/>
      <c r="C476" s="210"/>
      <c r="D476" s="210"/>
      <c r="E476" s="210"/>
      <c r="F476" s="210"/>
      <c r="G476" s="210"/>
      <c r="I476" s="210"/>
      <c r="J476" s="210"/>
      <c r="K476" s="211" t="s">
        <v>351</v>
      </c>
    </row>
    <row r="477" spans="1:11" x14ac:dyDescent="0.3">
      <c r="A477" s="210"/>
      <c r="B477" s="210"/>
      <c r="C477" s="210"/>
      <c r="D477" s="210"/>
      <c r="E477" s="210"/>
      <c r="F477" s="210"/>
      <c r="G477" s="210"/>
    </row>
    <row r="479" spans="1:11" x14ac:dyDescent="0.3">
      <c r="A479" s="209" t="s">
        <v>1020</v>
      </c>
      <c r="B479" s="210"/>
      <c r="C479" s="210"/>
      <c r="D479" s="210"/>
      <c r="E479" s="210"/>
      <c r="F479" s="210"/>
      <c r="G479" s="210"/>
      <c r="I479" s="210"/>
      <c r="J479" s="210"/>
      <c r="K479" s="211" t="s">
        <v>1023</v>
      </c>
    </row>
    <row r="480" spans="1:11" x14ac:dyDescent="0.3">
      <c r="A480" s="210"/>
      <c r="B480" s="210"/>
      <c r="C480" s="210"/>
      <c r="D480" s="210"/>
      <c r="E480" s="210"/>
      <c r="F480" s="210"/>
      <c r="G480" s="210"/>
    </row>
    <row r="482" spans="1:11" x14ac:dyDescent="0.3">
      <c r="A482" s="227" t="s">
        <v>351</v>
      </c>
      <c r="B482" s="228"/>
      <c r="C482" s="228"/>
      <c r="D482" s="228"/>
      <c r="E482" s="228"/>
      <c r="F482" s="228"/>
      <c r="G482" s="228"/>
      <c r="H482" s="228"/>
      <c r="I482" s="228"/>
      <c r="J482" s="228"/>
      <c r="K482" s="228"/>
    </row>
    <row r="484" spans="1:11" x14ac:dyDescent="0.3">
      <c r="A484" s="229" t="s">
        <v>351</v>
      </c>
      <c r="B484" s="230"/>
      <c r="C484" s="230"/>
      <c r="D484" s="230"/>
      <c r="E484" s="230"/>
      <c r="F484" s="230"/>
      <c r="G484" s="230"/>
      <c r="H484" s="230"/>
      <c r="I484" s="206"/>
      <c r="J484" s="206"/>
      <c r="K484" s="206"/>
    </row>
    <row r="485" spans="1:11" x14ac:dyDescent="0.3">
      <c r="K485" s="206"/>
    </row>
    <row r="487" spans="1:11" x14ac:dyDescent="0.3">
      <c r="H487" s="231"/>
      <c r="I487" s="231"/>
      <c r="J487" s="231"/>
      <c r="K487" s="232"/>
    </row>
    <row r="488" spans="1:11" x14ac:dyDescent="0.3">
      <c r="H488" s="231"/>
      <c r="I488" s="231"/>
      <c r="J488" s="231"/>
    </row>
    <row r="489" spans="1:11" x14ac:dyDescent="0.3">
      <c r="H489" s="231"/>
      <c r="I489" s="231"/>
      <c r="J489" s="231"/>
      <c r="K489" s="193"/>
    </row>
    <row r="490" spans="1:11" x14ac:dyDescent="0.3">
      <c r="A490" s="192" t="s">
        <v>351</v>
      </c>
      <c r="B490" s="193"/>
      <c r="C490" s="193"/>
      <c r="D490" s="193"/>
      <c r="E490" s="193"/>
      <c r="F490" s="193"/>
      <c r="G490" s="193"/>
      <c r="H490" s="231"/>
      <c r="I490" s="231"/>
      <c r="J490" s="231"/>
      <c r="K490" s="193"/>
    </row>
    <row r="491" spans="1:11" x14ac:dyDescent="0.3">
      <c r="A491" s="193"/>
      <c r="B491" s="193"/>
      <c r="C491" s="193"/>
      <c r="D491" s="193"/>
      <c r="E491" s="193"/>
      <c r="F491" s="193"/>
      <c r="G491" s="193"/>
      <c r="H491" s="231"/>
      <c r="I491" s="231"/>
      <c r="J491" s="231"/>
    </row>
    <row r="492" spans="1:11" x14ac:dyDescent="0.3">
      <c r="H492" s="231"/>
      <c r="I492" s="231"/>
      <c r="J492" s="231"/>
    </row>
    <row r="494" spans="1:11" x14ac:dyDescent="0.3">
      <c r="H494" s="210"/>
      <c r="I494" s="212"/>
    </row>
    <row r="495" spans="1:11" x14ac:dyDescent="0.3">
      <c r="H495" s="210"/>
    </row>
    <row r="497" spans="1:11" x14ac:dyDescent="0.3">
      <c r="H497" s="210"/>
      <c r="I497" s="212"/>
    </row>
    <row r="498" spans="1:11" x14ac:dyDescent="0.3">
      <c r="H498" s="210"/>
    </row>
    <row r="500" spans="1:11" x14ac:dyDescent="0.3">
      <c r="A500" s="227" t="s">
        <v>351</v>
      </c>
      <c r="B500" s="228"/>
      <c r="C500" s="228"/>
      <c r="D500" s="228"/>
      <c r="E500" s="228"/>
      <c r="F500" s="228"/>
      <c r="G500" s="228"/>
      <c r="H500" s="228"/>
      <c r="I500" s="228"/>
      <c r="J500" s="228"/>
      <c r="K500" s="228"/>
    </row>
    <row r="503" spans="1:11" x14ac:dyDescent="0.3">
      <c r="A503" s="227" t="s">
        <v>351</v>
      </c>
      <c r="B503" s="228"/>
      <c r="C503" s="228"/>
      <c r="D503" s="228"/>
      <c r="E503" s="228"/>
      <c r="F503" s="228"/>
      <c r="G503" s="228"/>
      <c r="H503" s="228"/>
      <c r="I503" s="228"/>
      <c r="J503" s="228"/>
      <c r="K503" s="228"/>
    </row>
    <row r="505" spans="1:11" x14ac:dyDescent="0.3">
      <c r="A505" s="229" t="s">
        <v>351</v>
      </c>
      <c r="B505" s="230"/>
      <c r="C505" s="230"/>
      <c r="D505" s="230"/>
      <c r="E505" s="230"/>
      <c r="F505" s="230"/>
      <c r="G505" s="230"/>
      <c r="H505" s="230"/>
      <c r="I505" s="206"/>
      <c r="J505" s="206"/>
      <c r="K505" s="206"/>
    </row>
    <row r="506" spans="1:11" x14ac:dyDescent="0.3">
      <c r="K506" s="206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D145A-38AF-426D-946A-A2DB72E2F7B1}">
  <dimension ref="A1:L459"/>
  <sheetViews>
    <sheetView topLeftCell="A112" workbookViewId="0">
      <selection activeCell="L464" sqref="L464"/>
    </sheetView>
  </sheetViews>
  <sheetFormatPr defaultColWidth="9.109375" defaultRowHeight="14.4" x14ac:dyDescent="0.3"/>
  <cols>
    <col min="1" max="1" width="15.6640625" customWidth="1"/>
    <col min="2" max="6" width="1.33203125" customWidth="1"/>
    <col min="7" max="7" width="48.109375" bestFit="1" customWidth="1"/>
    <col min="8" max="8" width="14.6640625" style="43" bestFit="1" customWidth="1"/>
    <col min="9" max="10" width="14" style="43" bestFit="1" customWidth="1"/>
    <col min="11" max="11" width="14.6640625" style="43" bestFit="1" customWidth="1"/>
    <col min="12" max="12" width="12.88671875" bestFit="1" customWidth="1"/>
    <col min="245" max="245" width="11.33203125" customWidth="1"/>
    <col min="246" max="246" width="2.33203125" customWidth="1"/>
    <col min="247" max="250" width="1.33203125" customWidth="1"/>
    <col min="251" max="251" width="0.88671875" customWidth="1"/>
    <col min="252" max="252" width="15.44140625" customWidth="1"/>
    <col min="253" max="253" width="0.88671875" customWidth="1"/>
    <col min="254" max="254" width="12.5546875" customWidth="1"/>
    <col min="255" max="255" width="4.44140625" customWidth="1"/>
    <col min="256" max="256" width="2.109375" customWidth="1"/>
    <col min="257" max="257" width="0.33203125" customWidth="1"/>
    <col min="258" max="258" width="0.5546875" customWidth="1"/>
    <col min="259" max="259" width="6.44140625" customWidth="1"/>
    <col min="260" max="260" width="3.109375" customWidth="1"/>
    <col min="261" max="261" width="1.5546875" customWidth="1"/>
    <col min="262" max="262" width="3.33203125" customWidth="1"/>
    <col min="264" max="264" width="6.88671875" customWidth="1"/>
    <col min="265" max="265" width="1.5546875" customWidth="1"/>
    <col min="266" max="266" width="4.44140625" customWidth="1"/>
    <col min="267" max="267" width="5" customWidth="1"/>
    <col min="268" max="268" width="7.33203125" customWidth="1"/>
    <col min="501" max="501" width="11.33203125" customWidth="1"/>
    <col min="502" max="502" width="2.33203125" customWidth="1"/>
    <col min="503" max="506" width="1.33203125" customWidth="1"/>
    <col min="507" max="507" width="0.88671875" customWidth="1"/>
    <col min="508" max="508" width="15.44140625" customWidth="1"/>
    <col min="509" max="509" width="0.88671875" customWidth="1"/>
    <col min="510" max="510" width="12.5546875" customWidth="1"/>
    <col min="511" max="511" width="4.44140625" customWidth="1"/>
    <col min="512" max="512" width="2.109375" customWidth="1"/>
    <col min="513" max="513" width="0.33203125" customWidth="1"/>
    <col min="514" max="514" width="0.5546875" customWidth="1"/>
    <col min="515" max="515" width="6.44140625" customWidth="1"/>
    <col min="516" max="516" width="3.109375" customWidth="1"/>
    <col min="517" max="517" width="1.5546875" customWidth="1"/>
    <col min="518" max="518" width="3.33203125" customWidth="1"/>
    <col min="520" max="520" width="6.88671875" customWidth="1"/>
    <col min="521" max="521" width="1.5546875" customWidth="1"/>
    <col min="522" max="522" width="4.44140625" customWidth="1"/>
    <col min="523" max="523" width="5" customWidth="1"/>
    <col min="524" max="524" width="7.33203125" customWidth="1"/>
    <col min="757" max="757" width="11.33203125" customWidth="1"/>
    <col min="758" max="758" width="2.33203125" customWidth="1"/>
    <col min="759" max="762" width="1.33203125" customWidth="1"/>
    <col min="763" max="763" width="0.88671875" customWidth="1"/>
    <col min="764" max="764" width="15.44140625" customWidth="1"/>
    <col min="765" max="765" width="0.88671875" customWidth="1"/>
    <col min="766" max="766" width="12.5546875" customWidth="1"/>
    <col min="767" max="767" width="4.44140625" customWidth="1"/>
    <col min="768" max="768" width="2.109375" customWidth="1"/>
    <col min="769" max="769" width="0.33203125" customWidth="1"/>
    <col min="770" max="770" width="0.5546875" customWidth="1"/>
    <col min="771" max="771" width="6.44140625" customWidth="1"/>
    <col min="772" max="772" width="3.109375" customWidth="1"/>
    <col min="773" max="773" width="1.5546875" customWidth="1"/>
    <col min="774" max="774" width="3.33203125" customWidth="1"/>
    <col min="776" max="776" width="6.88671875" customWidth="1"/>
    <col min="777" max="777" width="1.5546875" customWidth="1"/>
    <col min="778" max="778" width="4.44140625" customWidth="1"/>
    <col min="779" max="779" width="5" customWidth="1"/>
    <col min="780" max="780" width="7.33203125" customWidth="1"/>
    <col min="1013" max="1013" width="11.33203125" customWidth="1"/>
    <col min="1014" max="1014" width="2.33203125" customWidth="1"/>
    <col min="1015" max="1018" width="1.33203125" customWidth="1"/>
    <col min="1019" max="1019" width="0.88671875" customWidth="1"/>
    <col min="1020" max="1020" width="15.44140625" customWidth="1"/>
    <col min="1021" max="1021" width="0.88671875" customWidth="1"/>
    <col min="1022" max="1022" width="12.5546875" customWidth="1"/>
    <col min="1023" max="1023" width="4.44140625" customWidth="1"/>
    <col min="1024" max="1024" width="2.109375" customWidth="1"/>
    <col min="1025" max="1025" width="0.33203125" customWidth="1"/>
    <col min="1026" max="1026" width="0.5546875" customWidth="1"/>
    <col min="1027" max="1027" width="6.44140625" customWidth="1"/>
    <col min="1028" max="1028" width="3.109375" customWidth="1"/>
    <col min="1029" max="1029" width="1.5546875" customWidth="1"/>
    <col min="1030" max="1030" width="3.33203125" customWidth="1"/>
    <col min="1032" max="1032" width="6.88671875" customWidth="1"/>
    <col min="1033" max="1033" width="1.5546875" customWidth="1"/>
    <col min="1034" max="1034" width="4.44140625" customWidth="1"/>
    <col min="1035" max="1035" width="5" customWidth="1"/>
    <col min="1036" max="1036" width="7.33203125" customWidth="1"/>
    <col min="1269" max="1269" width="11.33203125" customWidth="1"/>
    <col min="1270" max="1270" width="2.33203125" customWidth="1"/>
    <col min="1271" max="1274" width="1.33203125" customWidth="1"/>
    <col min="1275" max="1275" width="0.88671875" customWidth="1"/>
    <col min="1276" max="1276" width="15.44140625" customWidth="1"/>
    <col min="1277" max="1277" width="0.88671875" customWidth="1"/>
    <col min="1278" max="1278" width="12.5546875" customWidth="1"/>
    <col min="1279" max="1279" width="4.44140625" customWidth="1"/>
    <col min="1280" max="1280" width="2.109375" customWidth="1"/>
    <col min="1281" max="1281" width="0.33203125" customWidth="1"/>
    <col min="1282" max="1282" width="0.5546875" customWidth="1"/>
    <col min="1283" max="1283" width="6.44140625" customWidth="1"/>
    <col min="1284" max="1284" width="3.109375" customWidth="1"/>
    <col min="1285" max="1285" width="1.5546875" customWidth="1"/>
    <col min="1286" max="1286" width="3.33203125" customWidth="1"/>
    <col min="1288" max="1288" width="6.88671875" customWidth="1"/>
    <col min="1289" max="1289" width="1.5546875" customWidth="1"/>
    <col min="1290" max="1290" width="4.44140625" customWidth="1"/>
    <col min="1291" max="1291" width="5" customWidth="1"/>
    <col min="1292" max="1292" width="7.33203125" customWidth="1"/>
    <col min="1525" max="1525" width="11.33203125" customWidth="1"/>
    <col min="1526" max="1526" width="2.33203125" customWidth="1"/>
    <col min="1527" max="1530" width="1.33203125" customWidth="1"/>
    <col min="1531" max="1531" width="0.88671875" customWidth="1"/>
    <col min="1532" max="1532" width="15.44140625" customWidth="1"/>
    <col min="1533" max="1533" width="0.88671875" customWidth="1"/>
    <col min="1534" max="1534" width="12.5546875" customWidth="1"/>
    <col min="1535" max="1535" width="4.44140625" customWidth="1"/>
    <col min="1536" max="1536" width="2.109375" customWidth="1"/>
    <col min="1537" max="1537" width="0.33203125" customWidth="1"/>
    <col min="1538" max="1538" width="0.5546875" customWidth="1"/>
    <col min="1539" max="1539" width="6.44140625" customWidth="1"/>
    <col min="1540" max="1540" width="3.109375" customWidth="1"/>
    <col min="1541" max="1541" width="1.5546875" customWidth="1"/>
    <col min="1542" max="1542" width="3.33203125" customWidth="1"/>
    <col min="1544" max="1544" width="6.88671875" customWidth="1"/>
    <col min="1545" max="1545" width="1.5546875" customWidth="1"/>
    <col min="1546" max="1546" width="4.44140625" customWidth="1"/>
    <col min="1547" max="1547" width="5" customWidth="1"/>
    <col min="1548" max="1548" width="7.33203125" customWidth="1"/>
    <col min="1781" max="1781" width="11.33203125" customWidth="1"/>
    <col min="1782" max="1782" width="2.33203125" customWidth="1"/>
    <col min="1783" max="1786" width="1.33203125" customWidth="1"/>
    <col min="1787" max="1787" width="0.88671875" customWidth="1"/>
    <col min="1788" max="1788" width="15.44140625" customWidth="1"/>
    <col min="1789" max="1789" width="0.88671875" customWidth="1"/>
    <col min="1790" max="1790" width="12.5546875" customWidth="1"/>
    <col min="1791" max="1791" width="4.44140625" customWidth="1"/>
    <col min="1792" max="1792" width="2.109375" customWidth="1"/>
    <col min="1793" max="1793" width="0.33203125" customWidth="1"/>
    <col min="1794" max="1794" width="0.5546875" customWidth="1"/>
    <col min="1795" max="1795" width="6.44140625" customWidth="1"/>
    <col min="1796" max="1796" width="3.109375" customWidth="1"/>
    <col min="1797" max="1797" width="1.5546875" customWidth="1"/>
    <col min="1798" max="1798" width="3.33203125" customWidth="1"/>
    <col min="1800" max="1800" width="6.88671875" customWidth="1"/>
    <col min="1801" max="1801" width="1.5546875" customWidth="1"/>
    <col min="1802" max="1802" width="4.44140625" customWidth="1"/>
    <col min="1803" max="1803" width="5" customWidth="1"/>
    <col min="1804" max="1804" width="7.33203125" customWidth="1"/>
    <col min="2037" max="2037" width="11.33203125" customWidth="1"/>
    <col min="2038" max="2038" width="2.33203125" customWidth="1"/>
    <col min="2039" max="2042" width="1.33203125" customWidth="1"/>
    <col min="2043" max="2043" width="0.88671875" customWidth="1"/>
    <col min="2044" max="2044" width="15.44140625" customWidth="1"/>
    <col min="2045" max="2045" width="0.88671875" customWidth="1"/>
    <col min="2046" max="2046" width="12.5546875" customWidth="1"/>
    <col min="2047" max="2047" width="4.44140625" customWidth="1"/>
    <col min="2048" max="2048" width="2.109375" customWidth="1"/>
    <col min="2049" max="2049" width="0.33203125" customWidth="1"/>
    <col min="2050" max="2050" width="0.5546875" customWidth="1"/>
    <col min="2051" max="2051" width="6.44140625" customWidth="1"/>
    <col min="2052" max="2052" width="3.109375" customWidth="1"/>
    <col min="2053" max="2053" width="1.5546875" customWidth="1"/>
    <col min="2054" max="2054" width="3.33203125" customWidth="1"/>
    <col min="2056" max="2056" width="6.88671875" customWidth="1"/>
    <col min="2057" max="2057" width="1.5546875" customWidth="1"/>
    <col min="2058" max="2058" width="4.44140625" customWidth="1"/>
    <col min="2059" max="2059" width="5" customWidth="1"/>
    <col min="2060" max="2060" width="7.33203125" customWidth="1"/>
    <col min="2293" max="2293" width="11.33203125" customWidth="1"/>
    <col min="2294" max="2294" width="2.33203125" customWidth="1"/>
    <col min="2295" max="2298" width="1.33203125" customWidth="1"/>
    <col min="2299" max="2299" width="0.88671875" customWidth="1"/>
    <col min="2300" max="2300" width="15.44140625" customWidth="1"/>
    <col min="2301" max="2301" width="0.88671875" customWidth="1"/>
    <col min="2302" max="2302" width="12.5546875" customWidth="1"/>
    <col min="2303" max="2303" width="4.44140625" customWidth="1"/>
    <col min="2304" max="2304" width="2.109375" customWidth="1"/>
    <col min="2305" max="2305" width="0.33203125" customWidth="1"/>
    <col min="2306" max="2306" width="0.5546875" customWidth="1"/>
    <col min="2307" max="2307" width="6.44140625" customWidth="1"/>
    <col min="2308" max="2308" width="3.109375" customWidth="1"/>
    <col min="2309" max="2309" width="1.5546875" customWidth="1"/>
    <col min="2310" max="2310" width="3.33203125" customWidth="1"/>
    <col min="2312" max="2312" width="6.88671875" customWidth="1"/>
    <col min="2313" max="2313" width="1.5546875" customWidth="1"/>
    <col min="2314" max="2314" width="4.44140625" customWidth="1"/>
    <col min="2315" max="2315" width="5" customWidth="1"/>
    <col min="2316" max="2316" width="7.33203125" customWidth="1"/>
    <col min="2549" max="2549" width="11.33203125" customWidth="1"/>
    <col min="2550" max="2550" width="2.33203125" customWidth="1"/>
    <col min="2551" max="2554" width="1.33203125" customWidth="1"/>
    <col min="2555" max="2555" width="0.88671875" customWidth="1"/>
    <col min="2556" max="2556" width="15.44140625" customWidth="1"/>
    <col min="2557" max="2557" width="0.88671875" customWidth="1"/>
    <col min="2558" max="2558" width="12.5546875" customWidth="1"/>
    <col min="2559" max="2559" width="4.44140625" customWidth="1"/>
    <col min="2560" max="2560" width="2.109375" customWidth="1"/>
    <col min="2561" max="2561" width="0.33203125" customWidth="1"/>
    <col min="2562" max="2562" width="0.5546875" customWidth="1"/>
    <col min="2563" max="2563" width="6.44140625" customWidth="1"/>
    <col min="2564" max="2564" width="3.109375" customWidth="1"/>
    <col min="2565" max="2565" width="1.5546875" customWidth="1"/>
    <col min="2566" max="2566" width="3.33203125" customWidth="1"/>
    <col min="2568" max="2568" width="6.88671875" customWidth="1"/>
    <col min="2569" max="2569" width="1.5546875" customWidth="1"/>
    <col min="2570" max="2570" width="4.44140625" customWidth="1"/>
    <col min="2571" max="2571" width="5" customWidth="1"/>
    <col min="2572" max="2572" width="7.33203125" customWidth="1"/>
    <col min="2805" max="2805" width="11.33203125" customWidth="1"/>
    <col min="2806" max="2806" width="2.33203125" customWidth="1"/>
    <col min="2807" max="2810" width="1.33203125" customWidth="1"/>
    <col min="2811" max="2811" width="0.88671875" customWidth="1"/>
    <col min="2812" max="2812" width="15.44140625" customWidth="1"/>
    <col min="2813" max="2813" width="0.88671875" customWidth="1"/>
    <col min="2814" max="2814" width="12.5546875" customWidth="1"/>
    <col min="2815" max="2815" width="4.44140625" customWidth="1"/>
    <col min="2816" max="2816" width="2.109375" customWidth="1"/>
    <col min="2817" max="2817" width="0.33203125" customWidth="1"/>
    <col min="2818" max="2818" width="0.5546875" customWidth="1"/>
    <col min="2819" max="2819" width="6.44140625" customWidth="1"/>
    <col min="2820" max="2820" width="3.109375" customWidth="1"/>
    <col min="2821" max="2821" width="1.5546875" customWidth="1"/>
    <col min="2822" max="2822" width="3.33203125" customWidth="1"/>
    <col min="2824" max="2824" width="6.88671875" customWidth="1"/>
    <col min="2825" max="2825" width="1.5546875" customWidth="1"/>
    <col min="2826" max="2826" width="4.44140625" customWidth="1"/>
    <col min="2827" max="2827" width="5" customWidth="1"/>
    <col min="2828" max="2828" width="7.33203125" customWidth="1"/>
    <col min="3061" max="3061" width="11.33203125" customWidth="1"/>
    <col min="3062" max="3062" width="2.33203125" customWidth="1"/>
    <col min="3063" max="3066" width="1.33203125" customWidth="1"/>
    <col min="3067" max="3067" width="0.88671875" customWidth="1"/>
    <col min="3068" max="3068" width="15.44140625" customWidth="1"/>
    <col min="3069" max="3069" width="0.88671875" customWidth="1"/>
    <col min="3070" max="3070" width="12.5546875" customWidth="1"/>
    <col min="3071" max="3071" width="4.44140625" customWidth="1"/>
    <col min="3072" max="3072" width="2.109375" customWidth="1"/>
    <col min="3073" max="3073" width="0.33203125" customWidth="1"/>
    <col min="3074" max="3074" width="0.5546875" customWidth="1"/>
    <col min="3075" max="3075" width="6.44140625" customWidth="1"/>
    <col min="3076" max="3076" width="3.109375" customWidth="1"/>
    <col min="3077" max="3077" width="1.5546875" customWidth="1"/>
    <col min="3078" max="3078" width="3.33203125" customWidth="1"/>
    <col min="3080" max="3080" width="6.88671875" customWidth="1"/>
    <col min="3081" max="3081" width="1.5546875" customWidth="1"/>
    <col min="3082" max="3082" width="4.44140625" customWidth="1"/>
    <col min="3083" max="3083" width="5" customWidth="1"/>
    <col min="3084" max="3084" width="7.33203125" customWidth="1"/>
    <col min="3317" max="3317" width="11.33203125" customWidth="1"/>
    <col min="3318" max="3318" width="2.33203125" customWidth="1"/>
    <col min="3319" max="3322" width="1.33203125" customWidth="1"/>
    <col min="3323" max="3323" width="0.88671875" customWidth="1"/>
    <col min="3324" max="3324" width="15.44140625" customWidth="1"/>
    <col min="3325" max="3325" width="0.88671875" customWidth="1"/>
    <col min="3326" max="3326" width="12.5546875" customWidth="1"/>
    <col min="3327" max="3327" width="4.44140625" customWidth="1"/>
    <col min="3328" max="3328" width="2.109375" customWidth="1"/>
    <col min="3329" max="3329" width="0.33203125" customWidth="1"/>
    <col min="3330" max="3330" width="0.5546875" customWidth="1"/>
    <col min="3331" max="3331" width="6.44140625" customWidth="1"/>
    <col min="3332" max="3332" width="3.109375" customWidth="1"/>
    <col min="3333" max="3333" width="1.5546875" customWidth="1"/>
    <col min="3334" max="3334" width="3.33203125" customWidth="1"/>
    <col min="3336" max="3336" width="6.88671875" customWidth="1"/>
    <col min="3337" max="3337" width="1.5546875" customWidth="1"/>
    <col min="3338" max="3338" width="4.44140625" customWidth="1"/>
    <col min="3339" max="3339" width="5" customWidth="1"/>
    <col min="3340" max="3340" width="7.33203125" customWidth="1"/>
    <col min="3573" max="3573" width="11.33203125" customWidth="1"/>
    <col min="3574" max="3574" width="2.33203125" customWidth="1"/>
    <col min="3575" max="3578" width="1.33203125" customWidth="1"/>
    <col min="3579" max="3579" width="0.88671875" customWidth="1"/>
    <col min="3580" max="3580" width="15.44140625" customWidth="1"/>
    <col min="3581" max="3581" width="0.88671875" customWidth="1"/>
    <col min="3582" max="3582" width="12.5546875" customWidth="1"/>
    <col min="3583" max="3583" width="4.44140625" customWidth="1"/>
    <col min="3584" max="3584" width="2.109375" customWidth="1"/>
    <col min="3585" max="3585" width="0.33203125" customWidth="1"/>
    <col min="3586" max="3586" width="0.5546875" customWidth="1"/>
    <col min="3587" max="3587" width="6.44140625" customWidth="1"/>
    <col min="3588" max="3588" width="3.109375" customWidth="1"/>
    <col min="3589" max="3589" width="1.5546875" customWidth="1"/>
    <col min="3590" max="3590" width="3.33203125" customWidth="1"/>
    <col min="3592" max="3592" width="6.88671875" customWidth="1"/>
    <col min="3593" max="3593" width="1.5546875" customWidth="1"/>
    <col min="3594" max="3594" width="4.44140625" customWidth="1"/>
    <col min="3595" max="3595" width="5" customWidth="1"/>
    <col min="3596" max="3596" width="7.33203125" customWidth="1"/>
    <col min="3829" max="3829" width="11.33203125" customWidth="1"/>
    <col min="3830" max="3830" width="2.33203125" customWidth="1"/>
    <col min="3831" max="3834" width="1.33203125" customWidth="1"/>
    <col min="3835" max="3835" width="0.88671875" customWidth="1"/>
    <col min="3836" max="3836" width="15.44140625" customWidth="1"/>
    <col min="3837" max="3837" width="0.88671875" customWidth="1"/>
    <col min="3838" max="3838" width="12.5546875" customWidth="1"/>
    <col min="3839" max="3839" width="4.44140625" customWidth="1"/>
    <col min="3840" max="3840" width="2.109375" customWidth="1"/>
    <col min="3841" max="3841" width="0.33203125" customWidth="1"/>
    <col min="3842" max="3842" width="0.5546875" customWidth="1"/>
    <col min="3843" max="3843" width="6.44140625" customWidth="1"/>
    <col min="3844" max="3844" width="3.109375" customWidth="1"/>
    <col min="3845" max="3845" width="1.5546875" customWidth="1"/>
    <col min="3846" max="3846" width="3.33203125" customWidth="1"/>
    <col min="3848" max="3848" width="6.88671875" customWidth="1"/>
    <col min="3849" max="3849" width="1.5546875" customWidth="1"/>
    <col min="3850" max="3850" width="4.44140625" customWidth="1"/>
    <col min="3851" max="3851" width="5" customWidth="1"/>
    <col min="3852" max="3852" width="7.33203125" customWidth="1"/>
    <col min="4085" max="4085" width="11.33203125" customWidth="1"/>
    <col min="4086" max="4086" width="2.33203125" customWidth="1"/>
    <col min="4087" max="4090" width="1.33203125" customWidth="1"/>
    <col min="4091" max="4091" width="0.88671875" customWidth="1"/>
    <col min="4092" max="4092" width="15.44140625" customWidth="1"/>
    <col min="4093" max="4093" width="0.88671875" customWidth="1"/>
    <col min="4094" max="4094" width="12.5546875" customWidth="1"/>
    <col min="4095" max="4095" width="4.44140625" customWidth="1"/>
    <col min="4096" max="4096" width="2.109375" customWidth="1"/>
    <col min="4097" max="4097" width="0.33203125" customWidth="1"/>
    <col min="4098" max="4098" width="0.5546875" customWidth="1"/>
    <col min="4099" max="4099" width="6.44140625" customWidth="1"/>
    <col min="4100" max="4100" width="3.109375" customWidth="1"/>
    <col min="4101" max="4101" width="1.5546875" customWidth="1"/>
    <col min="4102" max="4102" width="3.33203125" customWidth="1"/>
    <col min="4104" max="4104" width="6.88671875" customWidth="1"/>
    <col min="4105" max="4105" width="1.5546875" customWidth="1"/>
    <col min="4106" max="4106" width="4.44140625" customWidth="1"/>
    <col min="4107" max="4107" width="5" customWidth="1"/>
    <col min="4108" max="4108" width="7.33203125" customWidth="1"/>
    <col min="4341" max="4341" width="11.33203125" customWidth="1"/>
    <col min="4342" max="4342" width="2.33203125" customWidth="1"/>
    <col min="4343" max="4346" width="1.33203125" customWidth="1"/>
    <col min="4347" max="4347" width="0.88671875" customWidth="1"/>
    <col min="4348" max="4348" width="15.44140625" customWidth="1"/>
    <col min="4349" max="4349" width="0.88671875" customWidth="1"/>
    <col min="4350" max="4350" width="12.5546875" customWidth="1"/>
    <col min="4351" max="4351" width="4.44140625" customWidth="1"/>
    <col min="4352" max="4352" width="2.109375" customWidth="1"/>
    <col min="4353" max="4353" width="0.33203125" customWidth="1"/>
    <col min="4354" max="4354" width="0.5546875" customWidth="1"/>
    <col min="4355" max="4355" width="6.44140625" customWidth="1"/>
    <col min="4356" max="4356" width="3.109375" customWidth="1"/>
    <col min="4357" max="4357" width="1.5546875" customWidth="1"/>
    <col min="4358" max="4358" width="3.33203125" customWidth="1"/>
    <col min="4360" max="4360" width="6.88671875" customWidth="1"/>
    <col min="4361" max="4361" width="1.5546875" customWidth="1"/>
    <col min="4362" max="4362" width="4.44140625" customWidth="1"/>
    <col min="4363" max="4363" width="5" customWidth="1"/>
    <col min="4364" max="4364" width="7.33203125" customWidth="1"/>
    <col min="4597" max="4597" width="11.33203125" customWidth="1"/>
    <col min="4598" max="4598" width="2.33203125" customWidth="1"/>
    <col min="4599" max="4602" width="1.33203125" customWidth="1"/>
    <col min="4603" max="4603" width="0.88671875" customWidth="1"/>
    <col min="4604" max="4604" width="15.44140625" customWidth="1"/>
    <col min="4605" max="4605" width="0.88671875" customWidth="1"/>
    <col min="4606" max="4606" width="12.5546875" customWidth="1"/>
    <col min="4607" max="4607" width="4.44140625" customWidth="1"/>
    <col min="4608" max="4608" width="2.109375" customWidth="1"/>
    <col min="4609" max="4609" width="0.33203125" customWidth="1"/>
    <col min="4610" max="4610" width="0.5546875" customWidth="1"/>
    <col min="4611" max="4611" width="6.44140625" customWidth="1"/>
    <col min="4612" max="4612" width="3.109375" customWidth="1"/>
    <col min="4613" max="4613" width="1.5546875" customWidth="1"/>
    <col min="4614" max="4614" width="3.33203125" customWidth="1"/>
    <col min="4616" max="4616" width="6.88671875" customWidth="1"/>
    <col min="4617" max="4617" width="1.5546875" customWidth="1"/>
    <col min="4618" max="4618" width="4.44140625" customWidth="1"/>
    <col min="4619" max="4619" width="5" customWidth="1"/>
    <col min="4620" max="4620" width="7.33203125" customWidth="1"/>
    <col min="4853" max="4853" width="11.33203125" customWidth="1"/>
    <col min="4854" max="4854" width="2.33203125" customWidth="1"/>
    <col min="4855" max="4858" width="1.33203125" customWidth="1"/>
    <col min="4859" max="4859" width="0.88671875" customWidth="1"/>
    <col min="4860" max="4860" width="15.44140625" customWidth="1"/>
    <col min="4861" max="4861" width="0.88671875" customWidth="1"/>
    <col min="4862" max="4862" width="12.5546875" customWidth="1"/>
    <col min="4863" max="4863" width="4.44140625" customWidth="1"/>
    <col min="4864" max="4864" width="2.109375" customWidth="1"/>
    <col min="4865" max="4865" width="0.33203125" customWidth="1"/>
    <col min="4866" max="4866" width="0.5546875" customWidth="1"/>
    <col min="4867" max="4867" width="6.44140625" customWidth="1"/>
    <col min="4868" max="4868" width="3.109375" customWidth="1"/>
    <col min="4869" max="4869" width="1.5546875" customWidth="1"/>
    <col min="4870" max="4870" width="3.33203125" customWidth="1"/>
    <col min="4872" max="4872" width="6.88671875" customWidth="1"/>
    <col min="4873" max="4873" width="1.5546875" customWidth="1"/>
    <col min="4874" max="4874" width="4.44140625" customWidth="1"/>
    <col min="4875" max="4875" width="5" customWidth="1"/>
    <col min="4876" max="4876" width="7.33203125" customWidth="1"/>
    <col min="5109" max="5109" width="11.33203125" customWidth="1"/>
    <col min="5110" max="5110" width="2.33203125" customWidth="1"/>
    <col min="5111" max="5114" width="1.33203125" customWidth="1"/>
    <col min="5115" max="5115" width="0.88671875" customWidth="1"/>
    <col min="5116" max="5116" width="15.44140625" customWidth="1"/>
    <col min="5117" max="5117" width="0.88671875" customWidth="1"/>
    <col min="5118" max="5118" width="12.5546875" customWidth="1"/>
    <col min="5119" max="5119" width="4.44140625" customWidth="1"/>
    <col min="5120" max="5120" width="2.109375" customWidth="1"/>
    <col min="5121" max="5121" width="0.33203125" customWidth="1"/>
    <col min="5122" max="5122" width="0.5546875" customWidth="1"/>
    <col min="5123" max="5123" width="6.44140625" customWidth="1"/>
    <col min="5124" max="5124" width="3.109375" customWidth="1"/>
    <col min="5125" max="5125" width="1.5546875" customWidth="1"/>
    <col min="5126" max="5126" width="3.33203125" customWidth="1"/>
    <col min="5128" max="5128" width="6.88671875" customWidth="1"/>
    <col min="5129" max="5129" width="1.5546875" customWidth="1"/>
    <col min="5130" max="5130" width="4.44140625" customWidth="1"/>
    <col min="5131" max="5131" width="5" customWidth="1"/>
    <col min="5132" max="5132" width="7.33203125" customWidth="1"/>
    <col min="5365" max="5365" width="11.33203125" customWidth="1"/>
    <col min="5366" max="5366" width="2.33203125" customWidth="1"/>
    <col min="5367" max="5370" width="1.33203125" customWidth="1"/>
    <col min="5371" max="5371" width="0.88671875" customWidth="1"/>
    <col min="5372" max="5372" width="15.44140625" customWidth="1"/>
    <col min="5373" max="5373" width="0.88671875" customWidth="1"/>
    <col min="5374" max="5374" width="12.5546875" customWidth="1"/>
    <col min="5375" max="5375" width="4.44140625" customWidth="1"/>
    <col min="5376" max="5376" width="2.109375" customWidth="1"/>
    <col min="5377" max="5377" width="0.33203125" customWidth="1"/>
    <col min="5378" max="5378" width="0.5546875" customWidth="1"/>
    <col min="5379" max="5379" width="6.44140625" customWidth="1"/>
    <col min="5380" max="5380" width="3.109375" customWidth="1"/>
    <col min="5381" max="5381" width="1.5546875" customWidth="1"/>
    <col min="5382" max="5382" width="3.33203125" customWidth="1"/>
    <col min="5384" max="5384" width="6.88671875" customWidth="1"/>
    <col min="5385" max="5385" width="1.5546875" customWidth="1"/>
    <col min="5386" max="5386" width="4.44140625" customWidth="1"/>
    <col min="5387" max="5387" width="5" customWidth="1"/>
    <col min="5388" max="5388" width="7.33203125" customWidth="1"/>
    <col min="5621" max="5621" width="11.33203125" customWidth="1"/>
    <col min="5622" max="5622" width="2.33203125" customWidth="1"/>
    <col min="5623" max="5626" width="1.33203125" customWidth="1"/>
    <col min="5627" max="5627" width="0.88671875" customWidth="1"/>
    <col min="5628" max="5628" width="15.44140625" customWidth="1"/>
    <col min="5629" max="5629" width="0.88671875" customWidth="1"/>
    <col min="5630" max="5630" width="12.5546875" customWidth="1"/>
    <col min="5631" max="5631" width="4.44140625" customWidth="1"/>
    <col min="5632" max="5632" width="2.109375" customWidth="1"/>
    <col min="5633" max="5633" width="0.33203125" customWidth="1"/>
    <col min="5634" max="5634" width="0.5546875" customWidth="1"/>
    <col min="5635" max="5635" width="6.44140625" customWidth="1"/>
    <col min="5636" max="5636" width="3.109375" customWidth="1"/>
    <col min="5637" max="5637" width="1.5546875" customWidth="1"/>
    <col min="5638" max="5638" width="3.33203125" customWidth="1"/>
    <col min="5640" max="5640" width="6.88671875" customWidth="1"/>
    <col min="5641" max="5641" width="1.5546875" customWidth="1"/>
    <col min="5642" max="5642" width="4.44140625" customWidth="1"/>
    <col min="5643" max="5643" width="5" customWidth="1"/>
    <col min="5644" max="5644" width="7.33203125" customWidth="1"/>
    <col min="5877" max="5877" width="11.33203125" customWidth="1"/>
    <col min="5878" max="5878" width="2.33203125" customWidth="1"/>
    <col min="5879" max="5882" width="1.33203125" customWidth="1"/>
    <col min="5883" max="5883" width="0.88671875" customWidth="1"/>
    <col min="5884" max="5884" width="15.44140625" customWidth="1"/>
    <col min="5885" max="5885" width="0.88671875" customWidth="1"/>
    <col min="5886" max="5886" width="12.5546875" customWidth="1"/>
    <col min="5887" max="5887" width="4.44140625" customWidth="1"/>
    <col min="5888" max="5888" width="2.109375" customWidth="1"/>
    <col min="5889" max="5889" width="0.33203125" customWidth="1"/>
    <col min="5890" max="5890" width="0.5546875" customWidth="1"/>
    <col min="5891" max="5891" width="6.44140625" customWidth="1"/>
    <col min="5892" max="5892" width="3.109375" customWidth="1"/>
    <col min="5893" max="5893" width="1.5546875" customWidth="1"/>
    <col min="5894" max="5894" width="3.33203125" customWidth="1"/>
    <col min="5896" max="5896" width="6.88671875" customWidth="1"/>
    <col min="5897" max="5897" width="1.5546875" customWidth="1"/>
    <col min="5898" max="5898" width="4.44140625" customWidth="1"/>
    <col min="5899" max="5899" width="5" customWidth="1"/>
    <col min="5900" max="5900" width="7.33203125" customWidth="1"/>
    <col min="6133" max="6133" width="11.33203125" customWidth="1"/>
    <col min="6134" max="6134" width="2.33203125" customWidth="1"/>
    <col min="6135" max="6138" width="1.33203125" customWidth="1"/>
    <col min="6139" max="6139" width="0.88671875" customWidth="1"/>
    <col min="6140" max="6140" width="15.44140625" customWidth="1"/>
    <col min="6141" max="6141" width="0.88671875" customWidth="1"/>
    <col min="6142" max="6142" width="12.5546875" customWidth="1"/>
    <col min="6143" max="6143" width="4.44140625" customWidth="1"/>
    <col min="6144" max="6144" width="2.109375" customWidth="1"/>
    <col min="6145" max="6145" width="0.33203125" customWidth="1"/>
    <col min="6146" max="6146" width="0.5546875" customWidth="1"/>
    <col min="6147" max="6147" width="6.44140625" customWidth="1"/>
    <col min="6148" max="6148" width="3.109375" customWidth="1"/>
    <col min="6149" max="6149" width="1.5546875" customWidth="1"/>
    <col min="6150" max="6150" width="3.33203125" customWidth="1"/>
    <col min="6152" max="6152" width="6.88671875" customWidth="1"/>
    <col min="6153" max="6153" width="1.5546875" customWidth="1"/>
    <col min="6154" max="6154" width="4.44140625" customWidth="1"/>
    <col min="6155" max="6155" width="5" customWidth="1"/>
    <col min="6156" max="6156" width="7.33203125" customWidth="1"/>
    <col min="6389" max="6389" width="11.33203125" customWidth="1"/>
    <col min="6390" max="6390" width="2.33203125" customWidth="1"/>
    <col min="6391" max="6394" width="1.33203125" customWidth="1"/>
    <col min="6395" max="6395" width="0.88671875" customWidth="1"/>
    <col min="6396" max="6396" width="15.44140625" customWidth="1"/>
    <col min="6397" max="6397" width="0.88671875" customWidth="1"/>
    <col min="6398" max="6398" width="12.5546875" customWidth="1"/>
    <col min="6399" max="6399" width="4.44140625" customWidth="1"/>
    <col min="6400" max="6400" width="2.109375" customWidth="1"/>
    <col min="6401" max="6401" width="0.33203125" customWidth="1"/>
    <col min="6402" max="6402" width="0.5546875" customWidth="1"/>
    <col min="6403" max="6403" width="6.44140625" customWidth="1"/>
    <col min="6404" max="6404" width="3.109375" customWidth="1"/>
    <col min="6405" max="6405" width="1.5546875" customWidth="1"/>
    <col min="6406" max="6406" width="3.33203125" customWidth="1"/>
    <col min="6408" max="6408" width="6.88671875" customWidth="1"/>
    <col min="6409" max="6409" width="1.5546875" customWidth="1"/>
    <col min="6410" max="6410" width="4.44140625" customWidth="1"/>
    <col min="6411" max="6411" width="5" customWidth="1"/>
    <col min="6412" max="6412" width="7.33203125" customWidth="1"/>
    <col min="6645" max="6645" width="11.33203125" customWidth="1"/>
    <col min="6646" max="6646" width="2.33203125" customWidth="1"/>
    <col min="6647" max="6650" width="1.33203125" customWidth="1"/>
    <col min="6651" max="6651" width="0.88671875" customWidth="1"/>
    <col min="6652" max="6652" width="15.44140625" customWidth="1"/>
    <col min="6653" max="6653" width="0.88671875" customWidth="1"/>
    <col min="6654" max="6654" width="12.5546875" customWidth="1"/>
    <col min="6655" max="6655" width="4.44140625" customWidth="1"/>
    <col min="6656" max="6656" width="2.109375" customWidth="1"/>
    <col min="6657" max="6657" width="0.33203125" customWidth="1"/>
    <col min="6658" max="6658" width="0.5546875" customWidth="1"/>
    <col min="6659" max="6659" width="6.44140625" customWidth="1"/>
    <col min="6660" max="6660" width="3.109375" customWidth="1"/>
    <col min="6661" max="6661" width="1.5546875" customWidth="1"/>
    <col min="6662" max="6662" width="3.33203125" customWidth="1"/>
    <col min="6664" max="6664" width="6.88671875" customWidth="1"/>
    <col min="6665" max="6665" width="1.5546875" customWidth="1"/>
    <col min="6666" max="6666" width="4.44140625" customWidth="1"/>
    <col min="6667" max="6667" width="5" customWidth="1"/>
    <col min="6668" max="6668" width="7.33203125" customWidth="1"/>
    <col min="6901" max="6901" width="11.33203125" customWidth="1"/>
    <col min="6902" max="6902" width="2.33203125" customWidth="1"/>
    <col min="6903" max="6906" width="1.33203125" customWidth="1"/>
    <col min="6907" max="6907" width="0.88671875" customWidth="1"/>
    <col min="6908" max="6908" width="15.44140625" customWidth="1"/>
    <col min="6909" max="6909" width="0.88671875" customWidth="1"/>
    <col min="6910" max="6910" width="12.5546875" customWidth="1"/>
    <col min="6911" max="6911" width="4.44140625" customWidth="1"/>
    <col min="6912" max="6912" width="2.109375" customWidth="1"/>
    <col min="6913" max="6913" width="0.33203125" customWidth="1"/>
    <col min="6914" max="6914" width="0.5546875" customWidth="1"/>
    <col min="6915" max="6915" width="6.44140625" customWidth="1"/>
    <col min="6916" max="6916" width="3.109375" customWidth="1"/>
    <col min="6917" max="6917" width="1.5546875" customWidth="1"/>
    <col min="6918" max="6918" width="3.33203125" customWidth="1"/>
    <col min="6920" max="6920" width="6.88671875" customWidth="1"/>
    <col min="6921" max="6921" width="1.5546875" customWidth="1"/>
    <col min="6922" max="6922" width="4.44140625" customWidth="1"/>
    <col min="6923" max="6923" width="5" customWidth="1"/>
    <col min="6924" max="6924" width="7.33203125" customWidth="1"/>
    <col min="7157" max="7157" width="11.33203125" customWidth="1"/>
    <col min="7158" max="7158" width="2.33203125" customWidth="1"/>
    <col min="7159" max="7162" width="1.33203125" customWidth="1"/>
    <col min="7163" max="7163" width="0.88671875" customWidth="1"/>
    <col min="7164" max="7164" width="15.44140625" customWidth="1"/>
    <col min="7165" max="7165" width="0.88671875" customWidth="1"/>
    <col min="7166" max="7166" width="12.5546875" customWidth="1"/>
    <col min="7167" max="7167" width="4.44140625" customWidth="1"/>
    <col min="7168" max="7168" width="2.109375" customWidth="1"/>
    <col min="7169" max="7169" width="0.33203125" customWidth="1"/>
    <col min="7170" max="7170" width="0.5546875" customWidth="1"/>
    <col min="7171" max="7171" width="6.44140625" customWidth="1"/>
    <col min="7172" max="7172" width="3.109375" customWidth="1"/>
    <col min="7173" max="7173" width="1.5546875" customWidth="1"/>
    <col min="7174" max="7174" width="3.33203125" customWidth="1"/>
    <col min="7176" max="7176" width="6.88671875" customWidth="1"/>
    <col min="7177" max="7177" width="1.5546875" customWidth="1"/>
    <col min="7178" max="7178" width="4.44140625" customWidth="1"/>
    <col min="7179" max="7179" width="5" customWidth="1"/>
    <col min="7180" max="7180" width="7.33203125" customWidth="1"/>
    <col min="7413" max="7413" width="11.33203125" customWidth="1"/>
    <col min="7414" max="7414" width="2.33203125" customWidth="1"/>
    <col min="7415" max="7418" width="1.33203125" customWidth="1"/>
    <col min="7419" max="7419" width="0.88671875" customWidth="1"/>
    <col min="7420" max="7420" width="15.44140625" customWidth="1"/>
    <col min="7421" max="7421" width="0.88671875" customWidth="1"/>
    <col min="7422" max="7422" width="12.5546875" customWidth="1"/>
    <col min="7423" max="7423" width="4.44140625" customWidth="1"/>
    <col min="7424" max="7424" width="2.109375" customWidth="1"/>
    <col min="7425" max="7425" width="0.33203125" customWidth="1"/>
    <col min="7426" max="7426" width="0.5546875" customWidth="1"/>
    <col min="7427" max="7427" width="6.44140625" customWidth="1"/>
    <col min="7428" max="7428" width="3.109375" customWidth="1"/>
    <col min="7429" max="7429" width="1.5546875" customWidth="1"/>
    <col min="7430" max="7430" width="3.33203125" customWidth="1"/>
    <col min="7432" max="7432" width="6.88671875" customWidth="1"/>
    <col min="7433" max="7433" width="1.5546875" customWidth="1"/>
    <col min="7434" max="7434" width="4.44140625" customWidth="1"/>
    <col min="7435" max="7435" width="5" customWidth="1"/>
    <col min="7436" max="7436" width="7.33203125" customWidth="1"/>
    <col min="7669" max="7669" width="11.33203125" customWidth="1"/>
    <col min="7670" max="7670" width="2.33203125" customWidth="1"/>
    <col min="7671" max="7674" width="1.33203125" customWidth="1"/>
    <col min="7675" max="7675" width="0.88671875" customWidth="1"/>
    <col min="7676" max="7676" width="15.44140625" customWidth="1"/>
    <col min="7677" max="7677" width="0.88671875" customWidth="1"/>
    <col min="7678" max="7678" width="12.5546875" customWidth="1"/>
    <col min="7679" max="7679" width="4.44140625" customWidth="1"/>
    <col min="7680" max="7680" width="2.109375" customWidth="1"/>
    <col min="7681" max="7681" width="0.33203125" customWidth="1"/>
    <col min="7682" max="7682" width="0.5546875" customWidth="1"/>
    <col min="7683" max="7683" width="6.44140625" customWidth="1"/>
    <col min="7684" max="7684" width="3.109375" customWidth="1"/>
    <col min="7685" max="7685" width="1.5546875" customWidth="1"/>
    <col min="7686" max="7686" width="3.33203125" customWidth="1"/>
    <col min="7688" max="7688" width="6.88671875" customWidth="1"/>
    <col min="7689" max="7689" width="1.5546875" customWidth="1"/>
    <col min="7690" max="7690" width="4.44140625" customWidth="1"/>
    <col min="7691" max="7691" width="5" customWidth="1"/>
    <col min="7692" max="7692" width="7.33203125" customWidth="1"/>
    <col min="7925" max="7925" width="11.33203125" customWidth="1"/>
    <col min="7926" max="7926" width="2.33203125" customWidth="1"/>
    <col min="7927" max="7930" width="1.33203125" customWidth="1"/>
    <col min="7931" max="7931" width="0.88671875" customWidth="1"/>
    <col min="7932" max="7932" width="15.44140625" customWidth="1"/>
    <col min="7933" max="7933" width="0.88671875" customWidth="1"/>
    <col min="7934" max="7934" width="12.5546875" customWidth="1"/>
    <col min="7935" max="7935" width="4.44140625" customWidth="1"/>
    <col min="7936" max="7936" width="2.109375" customWidth="1"/>
    <col min="7937" max="7937" width="0.33203125" customWidth="1"/>
    <col min="7938" max="7938" width="0.5546875" customWidth="1"/>
    <col min="7939" max="7939" width="6.44140625" customWidth="1"/>
    <col min="7940" max="7940" width="3.109375" customWidth="1"/>
    <col min="7941" max="7941" width="1.5546875" customWidth="1"/>
    <col min="7942" max="7942" width="3.33203125" customWidth="1"/>
    <col min="7944" max="7944" width="6.88671875" customWidth="1"/>
    <col min="7945" max="7945" width="1.5546875" customWidth="1"/>
    <col min="7946" max="7946" width="4.44140625" customWidth="1"/>
    <col min="7947" max="7947" width="5" customWidth="1"/>
    <col min="7948" max="7948" width="7.33203125" customWidth="1"/>
    <col min="8181" max="8181" width="11.33203125" customWidth="1"/>
    <col min="8182" max="8182" width="2.33203125" customWidth="1"/>
    <col min="8183" max="8186" width="1.33203125" customWidth="1"/>
    <col min="8187" max="8187" width="0.88671875" customWidth="1"/>
    <col min="8188" max="8188" width="15.44140625" customWidth="1"/>
    <col min="8189" max="8189" width="0.88671875" customWidth="1"/>
    <col min="8190" max="8190" width="12.5546875" customWidth="1"/>
    <col min="8191" max="8191" width="4.44140625" customWidth="1"/>
    <col min="8192" max="8192" width="2.109375" customWidth="1"/>
    <col min="8193" max="8193" width="0.33203125" customWidth="1"/>
    <col min="8194" max="8194" width="0.5546875" customWidth="1"/>
    <col min="8195" max="8195" width="6.44140625" customWidth="1"/>
    <col min="8196" max="8196" width="3.109375" customWidth="1"/>
    <col min="8197" max="8197" width="1.5546875" customWidth="1"/>
    <col min="8198" max="8198" width="3.33203125" customWidth="1"/>
    <col min="8200" max="8200" width="6.88671875" customWidth="1"/>
    <col min="8201" max="8201" width="1.5546875" customWidth="1"/>
    <col min="8202" max="8202" width="4.44140625" customWidth="1"/>
    <col min="8203" max="8203" width="5" customWidth="1"/>
    <col min="8204" max="8204" width="7.33203125" customWidth="1"/>
    <col min="8437" max="8437" width="11.33203125" customWidth="1"/>
    <col min="8438" max="8438" width="2.33203125" customWidth="1"/>
    <col min="8439" max="8442" width="1.33203125" customWidth="1"/>
    <col min="8443" max="8443" width="0.88671875" customWidth="1"/>
    <col min="8444" max="8444" width="15.44140625" customWidth="1"/>
    <col min="8445" max="8445" width="0.88671875" customWidth="1"/>
    <col min="8446" max="8446" width="12.5546875" customWidth="1"/>
    <col min="8447" max="8447" width="4.44140625" customWidth="1"/>
    <col min="8448" max="8448" width="2.109375" customWidth="1"/>
    <col min="8449" max="8449" width="0.33203125" customWidth="1"/>
    <col min="8450" max="8450" width="0.5546875" customWidth="1"/>
    <col min="8451" max="8451" width="6.44140625" customWidth="1"/>
    <col min="8452" max="8452" width="3.109375" customWidth="1"/>
    <col min="8453" max="8453" width="1.5546875" customWidth="1"/>
    <col min="8454" max="8454" width="3.33203125" customWidth="1"/>
    <col min="8456" max="8456" width="6.88671875" customWidth="1"/>
    <col min="8457" max="8457" width="1.5546875" customWidth="1"/>
    <col min="8458" max="8458" width="4.44140625" customWidth="1"/>
    <col min="8459" max="8459" width="5" customWidth="1"/>
    <col min="8460" max="8460" width="7.33203125" customWidth="1"/>
    <col min="8693" max="8693" width="11.33203125" customWidth="1"/>
    <col min="8694" max="8694" width="2.33203125" customWidth="1"/>
    <col min="8695" max="8698" width="1.33203125" customWidth="1"/>
    <col min="8699" max="8699" width="0.88671875" customWidth="1"/>
    <col min="8700" max="8700" width="15.44140625" customWidth="1"/>
    <col min="8701" max="8701" width="0.88671875" customWidth="1"/>
    <col min="8702" max="8702" width="12.5546875" customWidth="1"/>
    <col min="8703" max="8703" width="4.44140625" customWidth="1"/>
    <col min="8704" max="8704" width="2.109375" customWidth="1"/>
    <col min="8705" max="8705" width="0.33203125" customWidth="1"/>
    <col min="8706" max="8706" width="0.5546875" customWidth="1"/>
    <col min="8707" max="8707" width="6.44140625" customWidth="1"/>
    <col min="8708" max="8708" width="3.109375" customWidth="1"/>
    <col min="8709" max="8709" width="1.5546875" customWidth="1"/>
    <col min="8710" max="8710" width="3.33203125" customWidth="1"/>
    <col min="8712" max="8712" width="6.88671875" customWidth="1"/>
    <col min="8713" max="8713" width="1.5546875" customWidth="1"/>
    <col min="8714" max="8714" width="4.44140625" customWidth="1"/>
    <col min="8715" max="8715" width="5" customWidth="1"/>
    <col min="8716" max="8716" width="7.33203125" customWidth="1"/>
    <col min="8949" max="8949" width="11.33203125" customWidth="1"/>
    <col min="8950" max="8950" width="2.33203125" customWidth="1"/>
    <col min="8951" max="8954" width="1.33203125" customWidth="1"/>
    <col min="8955" max="8955" width="0.88671875" customWidth="1"/>
    <col min="8956" max="8956" width="15.44140625" customWidth="1"/>
    <col min="8957" max="8957" width="0.88671875" customWidth="1"/>
    <col min="8958" max="8958" width="12.5546875" customWidth="1"/>
    <col min="8959" max="8959" width="4.44140625" customWidth="1"/>
    <col min="8960" max="8960" width="2.109375" customWidth="1"/>
    <col min="8961" max="8961" width="0.33203125" customWidth="1"/>
    <col min="8962" max="8962" width="0.5546875" customWidth="1"/>
    <col min="8963" max="8963" width="6.44140625" customWidth="1"/>
    <col min="8964" max="8964" width="3.109375" customWidth="1"/>
    <col min="8965" max="8965" width="1.5546875" customWidth="1"/>
    <col min="8966" max="8966" width="3.33203125" customWidth="1"/>
    <col min="8968" max="8968" width="6.88671875" customWidth="1"/>
    <col min="8969" max="8969" width="1.5546875" customWidth="1"/>
    <col min="8970" max="8970" width="4.44140625" customWidth="1"/>
    <col min="8971" max="8971" width="5" customWidth="1"/>
    <col min="8972" max="8972" width="7.33203125" customWidth="1"/>
    <col min="9205" max="9205" width="11.33203125" customWidth="1"/>
    <col min="9206" max="9206" width="2.33203125" customWidth="1"/>
    <col min="9207" max="9210" width="1.33203125" customWidth="1"/>
    <col min="9211" max="9211" width="0.88671875" customWidth="1"/>
    <col min="9212" max="9212" width="15.44140625" customWidth="1"/>
    <col min="9213" max="9213" width="0.88671875" customWidth="1"/>
    <col min="9214" max="9214" width="12.5546875" customWidth="1"/>
    <col min="9215" max="9215" width="4.44140625" customWidth="1"/>
    <col min="9216" max="9216" width="2.109375" customWidth="1"/>
    <col min="9217" max="9217" width="0.33203125" customWidth="1"/>
    <col min="9218" max="9218" width="0.5546875" customWidth="1"/>
    <col min="9219" max="9219" width="6.44140625" customWidth="1"/>
    <col min="9220" max="9220" width="3.109375" customWidth="1"/>
    <col min="9221" max="9221" width="1.5546875" customWidth="1"/>
    <col min="9222" max="9222" width="3.33203125" customWidth="1"/>
    <col min="9224" max="9224" width="6.88671875" customWidth="1"/>
    <col min="9225" max="9225" width="1.5546875" customWidth="1"/>
    <col min="9226" max="9226" width="4.44140625" customWidth="1"/>
    <col min="9227" max="9227" width="5" customWidth="1"/>
    <col min="9228" max="9228" width="7.33203125" customWidth="1"/>
    <col min="9461" max="9461" width="11.33203125" customWidth="1"/>
    <col min="9462" max="9462" width="2.33203125" customWidth="1"/>
    <col min="9463" max="9466" width="1.33203125" customWidth="1"/>
    <col min="9467" max="9467" width="0.88671875" customWidth="1"/>
    <col min="9468" max="9468" width="15.44140625" customWidth="1"/>
    <col min="9469" max="9469" width="0.88671875" customWidth="1"/>
    <col min="9470" max="9470" width="12.5546875" customWidth="1"/>
    <col min="9471" max="9471" width="4.44140625" customWidth="1"/>
    <col min="9472" max="9472" width="2.109375" customWidth="1"/>
    <col min="9473" max="9473" width="0.33203125" customWidth="1"/>
    <col min="9474" max="9474" width="0.5546875" customWidth="1"/>
    <col min="9475" max="9475" width="6.44140625" customWidth="1"/>
    <col min="9476" max="9476" width="3.109375" customWidth="1"/>
    <col min="9477" max="9477" width="1.5546875" customWidth="1"/>
    <col min="9478" max="9478" width="3.33203125" customWidth="1"/>
    <col min="9480" max="9480" width="6.88671875" customWidth="1"/>
    <col min="9481" max="9481" width="1.5546875" customWidth="1"/>
    <col min="9482" max="9482" width="4.44140625" customWidth="1"/>
    <col min="9483" max="9483" width="5" customWidth="1"/>
    <col min="9484" max="9484" width="7.33203125" customWidth="1"/>
    <col min="9717" max="9717" width="11.33203125" customWidth="1"/>
    <col min="9718" max="9718" width="2.33203125" customWidth="1"/>
    <col min="9719" max="9722" width="1.33203125" customWidth="1"/>
    <col min="9723" max="9723" width="0.88671875" customWidth="1"/>
    <col min="9724" max="9724" width="15.44140625" customWidth="1"/>
    <col min="9725" max="9725" width="0.88671875" customWidth="1"/>
    <col min="9726" max="9726" width="12.5546875" customWidth="1"/>
    <col min="9727" max="9727" width="4.44140625" customWidth="1"/>
    <col min="9728" max="9728" width="2.109375" customWidth="1"/>
    <col min="9729" max="9729" width="0.33203125" customWidth="1"/>
    <col min="9730" max="9730" width="0.5546875" customWidth="1"/>
    <col min="9731" max="9731" width="6.44140625" customWidth="1"/>
    <col min="9732" max="9732" width="3.109375" customWidth="1"/>
    <col min="9733" max="9733" width="1.5546875" customWidth="1"/>
    <col min="9734" max="9734" width="3.33203125" customWidth="1"/>
    <col min="9736" max="9736" width="6.88671875" customWidth="1"/>
    <col min="9737" max="9737" width="1.5546875" customWidth="1"/>
    <col min="9738" max="9738" width="4.44140625" customWidth="1"/>
    <col min="9739" max="9739" width="5" customWidth="1"/>
    <col min="9740" max="9740" width="7.33203125" customWidth="1"/>
    <col min="9973" max="9973" width="11.33203125" customWidth="1"/>
    <col min="9974" max="9974" width="2.33203125" customWidth="1"/>
    <col min="9975" max="9978" width="1.33203125" customWidth="1"/>
    <col min="9979" max="9979" width="0.88671875" customWidth="1"/>
    <col min="9980" max="9980" width="15.44140625" customWidth="1"/>
    <col min="9981" max="9981" width="0.88671875" customWidth="1"/>
    <col min="9982" max="9982" width="12.5546875" customWidth="1"/>
    <col min="9983" max="9983" width="4.44140625" customWidth="1"/>
    <col min="9984" max="9984" width="2.109375" customWidth="1"/>
    <col min="9985" max="9985" width="0.33203125" customWidth="1"/>
    <col min="9986" max="9986" width="0.5546875" customWidth="1"/>
    <col min="9987" max="9987" width="6.44140625" customWidth="1"/>
    <col min="9988" max="9988" width="3.109375" customWidth="1"/>
    <col min="9989" max="9989" width="1.5546875" customWidth="1"/>
    <col min="9990" max="9990" width="3.33203125" customWidth="1"/>
    <col min="9992" max="9992" width="6.88671875" customWidth="1"/>
    <col min="9993" max="9993" width="1.5546875" customWidth="1"/>
    <col min="9994" max="9994" width="4.44140625" customWidth="1"/>
    <col min="9995" max="9995" width="5" customWidth="1"/>
    <col min="9996" max="9996" width="7.33203125" customWidth="1"/>
    <col min="10229" max="10229" width="11.33203125" customWidth="1"/>
    <col min="10230" max="10230" width="2.33203125" customWidth="1"/>
    <col min="10231" max="10234" width="1.33203125" customWidth="1"/>
    <col min="10235" max="10235" width="0.88671875" customWidth="1"/>
    <col min="10236" max="10236" width="15.44140625" customWidth="1"/>
    <col min="10237" max="10237" width="0.88671875" customWidth="1"/>
    <col min="10238" max="10238" width="12.5546875" customWidth="1"/>
    <col min="10239" max="10239" width="4.44140625" customWidth="1"/>
    <col min="10240" max="10240" width="2.109375" customWidth="1"/>
    <col min="10241" max="10241" width="0.33203125" customWidth="1"/>
    <col min="10242" max="10242" width="0.5546875" customWidth="1"/>
    <col min="10243" max="10243" width="6.44140625" customWidth="1"/>
    <col min="10244" max="10244" width="3.109375" customWidth="1"/>
    <col min="10245" max="10245" width="1.5546875" customWidth="1"/>
    <col min="10246" max="10246" width="3.33203125" customWidth="1"/>
    <col min="10248" max="10248" width="6.88671875" customWidth="1"/>
    <col min="10249" max="10249" width="1.5546875" customWidth="1"/>
    <col min="10250" max="10250" width="4.44140625" customWidth="1"/>
    <col min="10251" max="10251" width="5" customWidth="1"/>
    <col min="10252" max="10252" width="7.33203125" customWidth="1"/>
    <col min="10485" max="10485" width="11.33203125" customWidth="1"/>
    <col min="10486" max="10486" width="2.33203125" customWidth="1"/>
    <col min="10487" max="10490" width="1.33203125" customWidth="1"/>
    <col min="10491" max="10491" width="0.88671875" customWidth="1"/>
    <col min="10492" max="10492" width="15.44140625" customWidth="1"/>
    <col min="10493" max="10493" width="0.88671875" customWidth="1"/>
    <col min="10494" max="10494" width="12.5546875" customWidth="1"/>
    <col min="10495" max="10495" width="4.44140625" customWidth="1"/>
    <col min="10496" max="10496" width="2.109375" customWidth="1"/>
    <col min="10497" max="10497" width="0.33203125" customWidth="1"/>
    <col min="10498" max="10498" width="0.5546875" customWidth="1"/>
    <col min="10499" max="10499" width="6.44140625" customWidth="1"/>
    <col min="10500" max="10500" width="3.109375" customWidth="1"/>
    <col min="10501" max="10501" width="1.5546875" customWidth="1"/>
    <col min="10502" max="10502" width="3.33203125" customWidth="1"/>
    <col min="10504" max="10504" width="6.88671875" customWidth="1"/>
    <col min="10505" max="10505" width="1.5546875" customWidth="1"/>
    <col min="10506" max="10506" width="4.44140625" customWidth="1"/>
    <col min="10507" max="10507" width="5" customWidth="1"/>
    <col min="10508" max="10508" width="7.33203125" customWidth="1"/>
    <col min="10741" max="10741" width="11.33203125" customWidth="1"/>
    <col min="10742" max="10742" width="2.33203125" customWidth="1"/>
    <col min="10743" max="10746" width="1.33203125" customWidth="1"/>
    <col min="10747" max="10747" width="0.88671875" customWidth="1"/>
    <col min="10748" max="10748" width="15.44140625" customWidth="1"/>
    <col min="10749" max="10749" width="0.88671875" customWidth="1"/>
    <col min="10750" max="10750" width="12.5546875" customWidth="1"/>
    <col min="10751" max="10751" width="4.44140625" customWidth="1"/>
    <col min="10752" max="10752" width="2.109375" customWidth="1"/>
    <col min="10753" max="10753" width="0.33203125" customWidth="1"/>
    <col min="10754" max="10754" width="0.5546875" customWidth="1"/>
    <col min="10755" max="10755" width="6.44140625" customWidth="1"/>
    <col min="10756" max="10756" width="3.109375" customWidth="1"/>
    <col min="10757" max="10757" width="1.5546875" customWidth="1"/>
    <col min="10758" max="10758" width="3.33203125" customWidth="1"/>
    <col min="10760" max="10760" width="6.88671875" customWidth="1"/>
    <col min="10761" max="10761" width="1.5546875" customWidth="1"/>
    <col min="10762" max="10762" width="4.44140625" customWidth="1"/>
    <col min="10763" max="10763" width="5" customWidth="1"/>
    <col min="10764" max="10764" width="7.33203125" customWidth="1"/>
    <col min="10997" max="10997" width="11.33203125" customWidth="1"/>
    <col min="10998" max="10998" width="2.33203125" customWidth="1"/>
    <col min="10999" max="11002" width="1.33203125" customWidth="1"/>
    <col min="11003" max="11003" width="0.88671875" customWidth="1"/>
    <col min="11004" max="11004" width="15.44140625" customWidth="1"/>
    <col min="11005" max="11005" width="0.88671875" customWidth="1"/>
    <col min="11006" max="11006" width="12.5546875" customWidth="1"/>
    <col min="11007" max="11007" width="4.44140625" customWidth="1"/>
    <col min="11008" max="11008" width="2.109375" customWidth="1"/>
    <col min="11009" max="11009" width="0.33203125" customWidth="1"/>
    <col min="11010" max="11010" width="0.5546875" customWidth="1"/>
    <col min="11011" max="11011" width="6.44140625" customWidth="1"/>
    <col min="11012" max="11012" width="3.109375" customWidth="1"/>
    <col min="11013" max="11013" width="1.5546875" customWidth="1"/>
    <col min="11014" max="11014" width="3.33203125" customWidth="1"/>
    <col min="11016" max="11016" width="6.88671875" customWidth="1"/>
    <col min="11017" max="11017" width="1.5546875" customWidth="1"/>
    <col min="11018" max="11018" width="4.44140625" customWidth="1"/>
    <col min="11019" max="11019" width="5" customWidth="1"/>
    <col min="11020" max="11020" width="7.33203125" customWidth="1"/>
    <col min="11253" max="11253" width="11.33203125" customWidth="1"/>
    <col min="11254" max="11254" width="2.33203125" customWidth="1"/>
    <col min="11255" max="11258" width="1.33203125" customWidth="1"/>
    <col min="11259" max="11259" width="0.88671875" customWidth="1"/>
    <col min="11260" max="11260" width="15.44140625" customWidth="1"/>
    <col min="11261" max="11261" width="0.88671875" customWidth="1"/>
    <col min="11262" max="11262" width="12.5546875" customWidth="1"/>
    <col min="11263" max="11263" width="4.44140625" customWidth="1"/>
    <col min="11264" max="11264" width="2.109375" customWidth="1"/>
    <col min="11265" max="11265" width="0.33203125" customWidth="1"/>
    <col min="11266" max="11266" width="0.5546875" customWidth="1"/>
    <col min="11267" max="11267" width="6.44140625" customWidth="1"/>
    <col min="11268" max="11268" width="3.109375" customWidth="1"/>
    <col min="11269" max="11269" width="1.5546875" customWidth="1"/>
    <col min="11270" max="11270" width="3.33203125" customWidth="1"/>
    <col min="11272" max="11272" width="6.88671875" customWidth="1"/>
    <col min="11273" max="11273" width="1.5546875" customWidth="1"/>
    <col min="11274" max="11274" width="4.44140625" customWidth="1"/>
    <col min="11275" max="11275" width="5" customWidth="1"/>
    <col min="11276" max="11276" width="7.33203125" customWidth="1"/>
    <col min="11509" max="11509" width="11.33203125" customWidth="1"/>
    <col min="11510" max="11510" width="2.33203125" customWidth="1"/>
    <col min="11511" max="11514" width="1.33203125" customWidth="1"/>
    <col min="11515" max="11515" width="0.88671875" customWidth="1"/>
    <col min="11516" max="11516" width="15.44140625" customWidth="1"/>
    <col min="11517" max="11517" width="0.88671875" customWidth="1"/>
    <col min="11518" max="11518" width="12.5546875" customWidth="1"/>
    <col min="11519" max="11519" width="4.44140625" customWidth="1"/>
    <col min="11520" max="11520" width="2.109375" customWidth="1"/>
    <col min="11521" max="11521" width="0.33203125" customWidth="1"/>
    <col min="11522" max="11522" width="0.5546875" customWidth="1"/>
    <col min="11523" max="11523" width="6.44140625" customWidth="1"/>
    <col min="11524" max="11524" width="3.109375" customWidth="1"/>
    <col min="11525" max="11525" width="1.5546875" customWidth="1"/>
    <col min="11526" max="11526" width="3.33203125" customWidth="1"/>
    <col min="11528" max="11528" width="6.88671875" customWidth="1"/>
    <col min="11529" max="11529" width="1.5546875" customWidth="1"/>
    <col min="11530" max="11530" width="4.44140625" customWidth="1"/>
    <col min="11531" max="11531" width="5" customWidth="1"/>
    <col min="11532" max="11532" width="7.33203125" customWidth="1"/>
    <col min="11765" max="11765" width="11.33203125" customWidth="1"/>
    <col min="11766" max="11766" width="2.33203125" customWidth="1"/>
    <col min="11767" max="11770" width="1.33203125" customWidth="1"/>
    <col min="11771" max="11771" width="0.88671875" customWidth="1"/>
    <col min="11772" max="11772" width="15.44140625" customWidth="1"/>
    <col min="11773" max="11773" width="0.88671875" customWidth="1"/>
    <col min="11774" max="11774" width="12.5546875" customWidth="1"/>
    <col min="11775" max="11775" width="4.44140625" customWidth="1"/>
    <col min="11776" max="11776" width="2.109375" customWidth="1"/>
    <col min="11777" max="11777" width="0.33203125" customWidth="1"/>
    <col min="11778" max="11778" width="0.5546875" customWidth="1"/>
    <col min="11779" max="11779" width="6.44140625" customWidth="1"/>
    <col min="11780" max="11780" width="3.109375" customWidth="1"/>
    <col min="11781" max="11781" width="1.5546875" customWidth="1"/>
    <col min="11782" max="11782" width="3.33203125" customWidth="1"/>
    <col min="11784" max="11784" width="6.88671875" customWidth="1"/>
    <col min="11785" max="11785" width="1.5546875" customWidth="1"/>
    <col min="11786" max="11786" width="4.44140625" customWidth="1"/>
    <col min="11787" max="11787" width="5" customWidth="1"/>
    <col min="11788" max="11788" width="7.33203125" customWidth="1"/>
    <col min="12021" max="12021" width="11.33203125" customWidth="1"/>
    <col min="12022" max="12022" width="2.33203125" customWidth="1"/>
    <col min="12023" max="12026" width="1.33203125" customWidth="1"/>
    <col min="12027" max="12027" width="0.88671875" customWidth="1"/>
    <col min="12028" max="12028" width="15.44140625" customWidth="1"/>
    <col min="12029" max="12029" width="0.88671875" customWidth="1"/>
    <col min="12030" max="12030" width="12.5546875" customWidth="1"/>
    <col min="12031" max="12031" width="4.44140625" customWidth="1"/>
    <col min="12032" max="12032" width="2.109375" customWidth="1"/>
    <col min="12033" max="12033" width="0.33203125" customWidth="1"/>
    <col min="12034" max="12034" width="0.5546875" customWidth="1"/>
    <col min="12035" max="12035" width="6.44140625" customWidth="1"/>
    <col min="12036" max="12036" width="3.109375" customWidth="1"/>
    <col min="12037" max="12037" width="1.5546875" customWidth="1"/>
    <col min="12038" max="12038" width="3.33203125" customWidth="1"/>
    <col min="12040" max="12040" width="6.88671875" customWidth="1"/>
    <col min="12041" max="12041" width="1.5546875" customWidth="1"/>
    <col min="12042" max="12042" width="4.44140625" customWidth="1"/>
    <col min="12043" max="12043" width="5" customWidth="1"/>
    <col min="12044" max="12044" width="7.33203125" customWidth="1"/>
    <col min="12277" max="12277" width="11.33203125" customWidth="1"/>
    <col min="12278" max="12278" width="2.33203125" customWidth="1"/>
    <col min="12279" max="12282" width="1.33203125" customWidth="1"/>
    <col min="12283" max="12283" width="0.88671875" customWidth="1"/>
    <col min="12284" max="12284" width="15.44140625" customWidth="1"/>
    <col min="12285" max="12285" width="0.88671875" customWidth="1"/>
    <col min="12286" max="12286" width="12.5546875" customWidth="1"/>
    <col min="12287" max="12287" width="4.44140625" customWidth="1"/>
    <col min="12288" max="12288" width="2.109375" customWidth="1"/>
    <col min="12289" max="12289" width="0.33203125" customWidth="1"/>
    <col min="12290" max="12290" width="0.5546875" customWidth="1"/>
    <col min="12291" max="12291" width="6.44140625" customWidth="1"/>
    <col min="12292" max="12292" width="3.109375" customWidth="1"/>
    <col min="12293" max="12293" width="1.5546875" customWidth="1"/>
    <col min="12294" max="12294" width="3.33203125" customWidth="1"/>
    <col min="12296" max="12296" width="6.88671875" customWidth="1"/>
    <col min="12297" max="12297" width="1.5546875" customWidth="1"/>
    <col min="12298" max="12298" width="4.44140625" customWidth="1"/>
    <col min="12299" max="12299" width="5" customWidth="1"/>
    <col min="12300" max="12300" width="7.33203125" customWidth="1"/>
    <col min="12533" max="12533" width="11.33203125" customWidth="1"/>
    <col min="12534" max="12534" width="2.33203125" customWidth="1"/>
    <col min="12535" max="12538" width="1.33203125" customWidth="1"/>
    <col min="12539" max="12539" width="0.88671875" customWidth="1"/>
    <col min="12540" max="12540" width="15.44140625" customWidth="1"/>
    <col min="12541" max="12541" width="0.88671875" customWidth="1"/>
    <col min="12542" max="12542" width="12.5546875" customWidth="1"/>
    <col min="12543" max="12543" width="4.44140625" customWidth="1"/>
    <col min="12544" max="12544" width="2.109375" customWidth="1"/>
    <col min="12545" max="12545" width="0.33203125" customWidth="1"/>
    <col min="12546" max="12546" width="0.5546875" customWidth="1"/>
    <col min="12547" max="12547" width="6.44140625" customWidth="1"/>
    <col min="12548" max="12548" width="3.109375" customWidth="1"/>
    <col min="12549" max="12549" width="1.5546875" customWidth="1"/>
    <col min="12550" max="12550" width="3.33203125" customWidth="1"/>
    <col min="12552" max="12552" width="6.88671875" customWidth="1"/>
    <col min="12553" max="12553" width="1.5546875" customWidth="1"/>
    <col min="12554" max="12554" width="4.44140625" customWidth="1"/>
    <col min="12555" max="12555" width="5" customWidth="1"/>
    <col min="12556" max="12556" width="7.33203125" customWidth="1"/>
    <col min="12789" max="12789" width="11.33203125" customWidth="1"/>
    <col min="12790" max="12790" width="2.33203125" customWidth="1"/>
    <col min="12791" max="12794" width="1.33203125" customWidth="1"/>
    <col min="12795" max="12795" width="0.88671875" customWidth="1"/>
    <col min="12796" max="12796" width="15.44140625" customWidth="1"/>
    <col min="12797" max="12797" width="0.88671875" customWidth="1"/>
    <col min="12798" max="12798" width="12.5546875" customWidth="1"/>
    <col min="12799" max="12799" width="4.44140625" customWidth="1"/>
    <col min="12800" max="12800" width="2.109375" customWidth="1"/>
    <col min="12801" max="12801" width="0.33203125" customWidth="1"/>
    <col min="12802" max="12802" width="0.5546875" customWidth="1"/>
    <col min="12803" max="12803" width="6.44140625" customWidth="1"/>
    <col min="12804" max="12804" width="3.109375" customWidth="1"/>
    <col min="12805" max="12805" width="1.5546875" customWidth="1"/>
    <col min="12806" max="12806" width="3.33203125" customWidth="1"/>
    <col min="12808" max="12808" width="6.88671875" customWidth="1"/>
    <col min="12809" max="12809" width="1.5546875" customWidth="1"/>
    <col min="12810" max="12810" width="4.44140625" customWidth="1"/>
    <col min="12811" max="12811" width="5" customWidth="1"/>
    <col min="12812" max="12812" width="7.33203125" customWidth="1"/>
    <col min="13045" max="13045" width="11.33203125" customWidth="1"/>
    <col min="13046" max="13046" width="2.33203125" customWidth="1"/>
    <col min="13047" max="13050" width="1.33203125" customWidth="1"/>
    <col min="13051" max="13051" width="0.88671875" customWidth="1"/>
    <col min="13052" max="13052" width="15.44140625" customWidth="1"/>
    <col min="13053" max="13053" width="0.88671875" customWidth="1"/>
    <col min="13054" max="13054" width="12.5546875" customWidth="1"/>
    <col min="13055" max="13055" width="4.44140625" customWidth="1"/>
    <col min="13056" max="13056" width="2.109375" customWidth="1"/>
    <col min="13057" max="13057" width="0.33203125" customWidth="1"/>
    <col min="13058" max="13058" width="0.5546875" customWidth="1"/>
    <col min="13059" max="13059" width="6.44140625" customWidth="1"/>
    <col min="13060" max="13060" width="3.109375" customWidth="1"/>
    <col min="13061" max="13061" width="1.5546875" customWidth="1"/>
    <col min="13062" max="13062" width="3.33203125" customWidth="1"/>
    <col min="13064" max="13064" width="6.88671875" customWidth="1"/>
    <col min="13065" max="13065" width="1.5546875" customWidth="1"/>
    <col min="13066" max="13066" width="4.44140625" customWidth="1"/>
    <col min="13067" max="13067" width="5" customWidth="1"/>
    <col min="13068" max="13068" width="7.33203125" customWidth="1"/>
    <col min="13301" max="13301" width="11.33203125" customWidth="1"/>
    <col min="13302" max="13302" width="2.33203125" customWidth="1"/>
    <col min="13303" max="13306" width="1.33203125" customWidth="1"/>
    <col min="13307" max="13307" width="0.88671875" customWidth="1"/>
    <col min="13308" max="13308" width="15.44140625" customWidth="1"/>
    <col min="13309" max="13309" width="0.88671875" customWidth="1"/>
    <col min="13310" max="13310" width="12.5546875" customWidth="1"/>
    <col min="13311" max="13311" width="4.44140625" customWidth="1"/>
    <col min="13312" max="13312" width="2.109375" customWidth="1"/>
    <col min="13313" max="13313" width="0.33203125" customWidth="1"/>
    <col min="13314" max="13314" width="0.5546875" customWidth="1"/>
    <col min="13315" max="13315" width="6.44140625" customWidth="1"/>
    <col min="13316" max="13316" width="3.109375" customWidth="1"/>
    <col min="13317" max="13317" width="1.5546875" customWidth="1"/>
    <col min="13318" max="13318" width="3.33203125" customWidth="1"/>
    <col min="13320" max="13320" width="6.88671875" customWidth="1"/>
    <col min="13321" max="13321" width="1.5546875" customWidth="1"/>
    <col min="13322" max="13322" width="4.44140625" customWidth="1"/>
    <col min="13323" max="13323" width="5" customWidth="1"/>
    <col min="13324" max="13324" width="7.33203125" customWidth="1"/>
    <col min="13557" max="13557" width="11.33203125" customWidth="1"/>
    <col min="13558" max="13558" width="2.33203125" customWidth="1"/>
    <col min="13559" max="13562" width="1.33203125" customWidth="1"/>
    <col min="13563" max="13563" width="0.88671875" customWidth="1"/>
    <col min="13564" max="13564" width="15.44140625" customWidth="1"/>
    <col min="13565" max="13565" width="0.88671875" customWidth="1"/>
    <col min="13566" max="13566" width="12.5546875" customWidth="1"/>
    <col min="13567" max="13567" width="4.44140625" customWidth="1"/>
    <col min="13568" max="13568" width="2.109375" customWidth="1"/>
    <col min="13569" max="13569" width="0.33203125" customWidth="1"/>
    <col min="13570" max="13570" width="0.5546875" customWidth="1"/>
    <col min="13571" max="13571" width="6.44140625" customWidth="1"/>
    <col min="13572" max="13572" width="3.109375" customWidth="1"/>
    <col min="13573" max="13573" width="1.5546875" customWidth="1"/>
    <col min="13574" max="13574" width="3.33203125" customWidth="1"/>
    <col min="13576" max="13576" width="6.88671875" customWidth="1"/>
    <col min="13577" max="13577" width="1.5546875" customWidth="1"/>
    <col min="13578" max="13578" width="4.44140625" customWidth="1"/>
    <col min="13579" max="13579" width="5" customWidth="1"/>
    <col min="13580" max="13580" width="7.33203125" customWidth="1"/>
    <col min="13813" max="13813" width="11.33203125" customWidth="1"/>
    <col min="13814" max="13814" width="2.33203125" customWidth="1"/>
    <col min="13815" max="13818" width="1.33203125" customWidth="1"/>
    <col min="13819" max="13819" width="0.88671875" customWidth="1"/>
    <col min="13820" max="13820" width="15.44140625" customWidth="1"/>
    <col min="13821" max="13821" width="0.88671875" customWidth="1"/>
    <col min="13822" max="13822" width="12.5546875" customWidth="1"/>
    <col min="13823" max="13823" width="4.44140625" customWidth="1"/>
    <col min="13824" max="13824" width="2.109375" customWidth="1"/>
    <col min="13825" max="13825" width="0.33203125" customWidth="1"/>
    <col min="13826" max="13826" width="0.5546875" customWidth="1"/>
    <col min="13827" max="13827" width="6.44140625" customWidth="1"/>
    <col min="13828" max="13828" width="3.109375" customWidth="1"/>
    <col min="13829" max="13829" width="1.5546875" customWidth="1"/>
    <col min="13830" max="13830" width="3.33203125" customWidth="1"/>
    <col min="13832" max="13832" width="6.88671875" customWidth="1"/>
    <col min="13833" max="13833" width="1.5546875" customWidth="1"/>
    <col min="13834" max="13834" width="4.44140625" customWidth="1"/>
    <col min="13835" max="13835" width="5" customWidth="1"/>
    <col min="13836" max="13836" width="7.33203125" customWidth="1"/>
    <col min="14069" max="14069" width="11.33203125" customWidth="1"/>
    <col min="14070" max="14070" width="2.33203125" customWidth="1"/>
    <col min="14071" max="14074" width="1.33203125" customWidth="1"/>
    <col min="14075" max="14075" width="0.88671875" customWidth="1"/>
    <col min="14076" max="14076" width="15.44140625" customWidth="1"/>
    <col min="14077" max="14077" width="0.88671875" customWidth="1"/>
    <col min="14078" max="14078" width="12.5546875" customWidth="1"/>
    <col min="14079" max="14079" width="4.44140625" customWidth="1"/>
    <col min="14080" max="14080" width="2.109375" customWidth="1"/>
    <col min="14081" max="14081" width="0.33203125" customWidth="1"/>
    <col min="14082" max="14082" width="0.5546875" customWidth="1"/>
    <col min="14083" max="14083" width="6.44140625" customWidth="1"/>
    <col min="14084" max="14084" width="3.109375" customWidth="1"/>
    <col min="14085" max="14085" width="1.5546875" customWidth="1"/>
    <col min="14086" max="14086" width="3.33203125" customWidth="1"/>
    <col min="14088" max="14088" width="6.88671875" customWidth="1"/>
    <col min="14089" max="14089" width="1.5546875" customWidth="1"/>
    <col min="14090" max="14090" width="4.44140625" customWidth="1"/>
    <col min="14091" max="14091" width="5" customWidth="1"/>
    <col min="14092" max="14092" width="7.33203125" customWidth="1"/>
    <col min="14325" max="14325" width="11.33203125" customWidth="1"/>
    <col min="14326" max="14326" width="2.33203125" customWidth="1"/>
    <col min="14327" max="14330" width="1.33203125" customWidth="1"/>
    <col min="14331" max="14331" width="0.88671875" customWidth="1"/>
    <col min="14332" max="14332" width="15.44140625" customWidth="1"/>
    <col min="14333" max="14333" width="0.88671875" customWidth="1"/>
    <col min="14334" max="14334" width="12.5546875" customWidth="1"/>
    <col min="14335" max="14335" width="4.44140625" customWidth="1"/>
    <col min="14336" max="14336" width="2.109375" customWidth="1"/>
    <col min="14337" max="14337" width="0.33203125" customWidth="1"/>
    <col min="14338" max="14338" width="0.5546875" customWidth="1"/>
    <col min="14339" max="14339" width="6.44140625" customWidth="1"/>
    <col min="14340" max="14340" width="3.109375" customWidth="1"/>
    <col min="14341" max="14341" width="1.5546875" customWidth="1"/>
    <col min="14342" max="14342" width="3.33203125" customWidth="1"/>
    <col min="14344" max="14344" width="6.88671875" customWidth="1"/>
    <col min="14345" max="14345" width="1.5546875" customWidth="1"/>
    <col min="14346" max="14346" width="4.44140625" customWidth="1"/>
    <col min="14347" max="14347" width="5" customWidth="1"/>
    <col min="14348" max="14348" width="7.33203125" customWidth="1"/>
    <col min="14581" max="14581" width="11.33203125" customWidth="1"/>
    <col min="14582" max="14582" width="2.33203125" customWidth="1"/>
    <col min="14583" max="14586" width="1.33203125" customWidth="1"/>
    <col min="14587" max="14587" width="0.88671875" customWidth="1"/>
    <col min="14588" max="14588" width="15.44140625" customWidth="1"/>
    <col min="14589" max="14589" width="0.88671875" customWidth="1"/>
    <col min="14590" max="14590" width="12.5546875" customWidth="1"/>
    <col min="14591" max="14591" width="4.44140625" customWidth="1"/>
    <col min="14592" max="14592" width="2.109375" customWidth="1"/>
    <col min="14593" max="14593" width="0.33203125" customWidth="1"/>
    <col min="14594" max="14594" width="0.5546875" customWidth="1"/>
    <col min="14595" max="14595" width="6.44140625" customWidth="1"/>
    <col min="14596" max="14596" width="3.109375" customWidth="1"/>
    <col min="14597" max="14597" width="1.5546875" customWidth="1"/>
    <col min="14598" max="14598" width="3.33203125" customWidth="1"/>
    <col min="14600" max="14600" width="6.88671875" customWidth="1"/>
    <col min="14601" max="14601" width="1.5546875" customWidth="1"/>
    <col min="14602" max="14602" width="4.44140625" customWidth="1"/>
    <col min="14603" max="14603" width="5" customWidth="1"/>
    <col min="14604" max="14604" width="7.33203125" customWidth="1"/>
    <col min="14837" max="14837" width="11.33203125" customWidth="1"/>
    <col min="14838" max="14838" width="2.33203125" customWidth="1"/>
    <col min="14839" max="14842" width="1.33203125" customWidth="1"/>
    <col min="14843" max="14843" width="0.88671875" customWidth="1"/>
    <col min="14844" max="14844" width="15.44140625" customWidth="1"/>
    <col min="14845" max="14845" width="0.88671875" customWidth="1"/>
    <col min="14846" max="14846" width="12.5546875" customWidth="1"/>
    <col min="14847" max="14847" width="4.44140625" customWidth="1"/>
    <col min="14848" max="14848" width="2.109375" customWidth="1"/>
    <col min="14849" max="14849" width="0.33203125" customWidth="1"/>
    <col min="14850" max="14850" width="0.5546875" customWidth="1"/>
    <col min="14851" max="14851" width="6.44140625" customWidth="1"/>
    <col min="14852" max="14852" width="3.109375" customWidth="1"/>
    <col min="14853" max="14853" width="1.5546875" customWidth="1"/>
    <col min="14854" max="14854" width="3.33203125" customWidth="1"/>
    <col min="14856" max="14856" width="6.88671875" customWidth="1"/>
    <col min="14857" max="14857" width="1.5546875" customWidth="1"/>
    <col min="14858" max="14858" width="4.44140625" customWidth="1"/>
    <col min="14859" max="14859" width="5" customWidth="1"/>
    <col min="14860" max="14860" width="7.33203125" customWidth="1"/>
    <col min="15093" max="15093" width="11.33203125" customWidth="1"/>
    <col min="15094" max="15094" width="2.33203125" customWidth="1"/>
    <col min="15095" max="15098" width="1.33203125" customWidth="1"/>
    <col min="15099" max="15099" width="0.88671875" customWidth="1"/>
    <col min="15100" max="15100" width="15.44140625" customWidth="1"/>
    <col min="15101" max="15101" width="0.88671875" customWidth="1"/>
    <col min="15102" max="15102" width="12.5546875" customWidth="1"/>
    <col min="15103" max="15103" width="4.44140625" customWidth="1"/>
    <col min="15104" max="15104" width="2.109375" customWidth="1"/>
    <col min="15105" max="15105" width="0.33203125" customWidth="1"/>
    <col min="15106" max="15106" width="0.5546875" customWidth="1"/>
    <col min="15107" max="15107" width="6.44140625" customWidth="1"/>
    <col min="15108" max="15108" width="3.109375" customWidth="1"/>
    <col min="15109" max="15109" width="1.5546875" customWidth="1"/>
    <col min="15110" max="15110" width="3.33203125" customWidth="1"/>
    <col min="15112" max="15112" width="6.88671875" customWidth="1"/>
    <col min="15113" max="15113" width="1.5546875" customWidth="1"/>
    <col min="15114" max="15114" width="4.44140625" customWidth="1"/>
    <col min="15115" max="15115" width="5" customWidth="1"/>
    <col min="15116" max="15116" width="7.33203125" customWidth="1"/>
    <col min="15349" max="15349" width="11.33203125" customWidth="1"/>
    <col min="15350" max="15350" width="2.33203125" customWidth="1"/>
    <col min="15351" max="15354" width="1.33203125" customWidth="1"/>
    <col min="15355" max="15355" width="0.88671875" customWidth="1"/>
    <col min="15356" max="15356" width="15.44140625" customWidth="1"/>
    <col min="15357" max="15357" width="0.88671875" customWidth="1"/>
    <col min="15358" max="15358" width="12.5546875" customWidth="1"/>
    <col min="15359" max="15359" width="4.44140625" customWidth="1"/>
    <col min="15360" max="15360" width="2.109375" customWidth="1"/>
    <col min="15361" max="15361" width="0.33203125" customWidth="1"/>
    <col min="15362" max="15362" width="0.5546875" customWidth="1"/>
    <col min="15363" max="15363" width="6.44140625" customWidth="1"/>
    <col min="15364" max="15364" width="3.109375" customWidth="1"/>
    <col min="15365" max="15365" width="1.5546875" customWidth="1"/>
    <col min="15366" max="15366" width="3.33203125" customWidth="1"/>
    <col min="15368" max="15368" width="6.88671875" customWidth="1"/>
    <col min="15369" max="15369" width="1.5546875" customWidth="1"/>
    <col min="15370" max="15370" width="4.44140625" customWidth="1"/>
    <col min="15371" max="15371" width="5" customWidth="1"/>
    <col min="15372" max="15372" width="7.33203125" customWidth="1"/>
    <col min="15605" max="15605" width="11.33203125" customWidth="1"/>
    <col min="15606" max="15606" width="2.33203125" customWidth="1"/>
    <col min="15607" max="15610" width="1.33203125" customWidth="1"/>
    <col min="15611" max="15611" width="0.88671875" customWidth="1"/>
    <col min="15612" max="15612" width="15.44140625" customWidth="1"/>
    <col min="15613" max="15613" width="0.88671875" customWidth="1"/>
    <col min="15614" max="15614" width="12.5546875" customWidth="1"/>
    <col min="15615" max="15615" width="4.44140625" customWidth="1"/>
    <col min="15616" max="15616" width="2.109375" customWidth="1"/>
    <col min="15617" max="15617" width="0.33203125" customWidth="1"/>
    <col min="15618" max="15618" width="0.5546875" customWidth="1"/>
    <col min="15619" max="15619" width="6.44140625" customWidth="1"/>
    <col min="15620" max="15620" width="3.109375" customWidth="1"/>
    <col min="15621" max="15621" width="1.5546875" customWidth="1"/>
    <col min="15622" max="15622" width="3.33203125" customWidth="1"/>
    <col min="15624" max="15624" width="6.88671875" customWidth="1"/>
    <col min="15625" max="15625" width="1.5546875" customWidth="1"/>
    <col min="15626" max="15626" width="4.44140625" customWidth="1"/>
    <col min="15627" max="15627" width="5" customWidth="1"/>
    <col min="15628" max="15628" width="7.33203125" customWidth="1"/>
    <col min="15861" max="15861" width="11.33203125" customWidth="1"/>
    <col min="15862" max="15862" width="2.33203125" customWidth="1"/>
    <col min="15863" max="15866" width="1.33203125" customWidth="1"/>
    <col min="15867" max="15867" width="0.88671875" customWidth="1"/>
    <col min="15868" max="15868" width="15.44140625" customWidth="1"/>
    <col min="15869" max="15869" width="0.88671875" customWidth="1"/>
    <col min="15870" max="15870" width="12.5546875" customWidth="1"/>
    <col min="15871" max="15871" width="4.44140625" customWidth="1"/>
    <col min="15872" max="15872" width="2.109375" customWidth="1"/>
    <col min="15873" max="15873" width="0.33203125" customWidth="1"/>
    <col min="15874" max="15874" width="0.5546875" customWidth="1"/>
    <col min="15875" max="15875" width="6.44140625" customWidth="1"/>
    <col min="15876" max="15876" width="3.109375" customWidth="1"/>
    <col min="15877" max="15877" width="1.5546875" customWidth="1"/>
    <col min="15878" max="15878" width="3.33203125" customWidth="1"/>
    <col min="15880" max="15880" width="6.88671875" customWidth="1"/>
    <col min="15881" max="15881" width="1.5546875" customWidth="1"/>
    <col min="15882" max="15882" width="4.44140625" customWidth="1"/>
    <col min="15883" max="15883" width="5" customWidth="1"/>
    <col min="15884" max="15884" width="7.33203125" customWidth="1"/>
    <col min="16117" max="16117" width="11.33203125" customWidth="1"/>
    <col min="16118" max="16118" width="2.33203125" customWidth="1"/>
    <col min="16119" max="16122" width="1.33203125" customWidth="1"/>
    <col min="16123" max="16123" width="0.88671875" customWidth="1"/>
    <col min="16124" max="16124" width="15.44140625" customWidth="1"/>
    <col min="16125" max="16125" width="0.88671875" customWidth="1"/>
    <col min="16126" max="16126" width="12.5546875" customWidth="1"/>
    <col min="16127" max="16127" width="4.44140625" customWidth="1"/>
    <col min="16128" max="16128" width="2.109375" customWidth="1"/>
    <col min="16129" max="16129" width="0.33203125" customWidth="1"/>
    <col min="16130" max="16130" width="0.5546875" customWidth="1"/>
    <col min="16131" max="16131" width="6.44140625" customWidth="1"/>
    <col min="16132" max="16132" width="3.109375" customWidth="1"/>
    <col min="16133" max="16133" width="1.5546875" customWidth="1"/>
    <col min="16134" max="16134" width="3.33203125" customWidth="1"/>
    <col min="16136" max="16136" width="6.88671875" customWidth="1"/>
    <col min="16137" max="16137" width="1.5546875" customWidth="1"/>
    <col min="16138" max="16138" width="4.44140625" customWidth="1"/>
    <col min="16139" max="16139" width="5" customWidth="1"/>
    <col min="16140" max="16140" width="7.33203125" customWidth="1"/>
  </cols>
  <sheetData>
    <row r="1" spans="1:12" x14ac:dyDescent="0.3">
      <c r="A1" s="47" t="s">
        <v>342</v>
      </c>
      <c r="B1" s="48" t="s">
        <v>343</v>
      </c>
      <c r="C1" s="49"/>
      <c r="D1" s="49"/>
      <c r="E1" s="49"/>
      <c r="F1" s="49"/>
      <c r="G1" s="49"/>
      <c r="H1" s="45" t="s">
        <v>344</v>
      </c>
      <c r="I1" s="45" t="s">
        <v>345</v>
      </c>
      <c r="J1" s="45" t="s">
        <v>346</v>
      </c>
      <c r="K1" s="45" t="s">
        <v>347</v>
      </c>
      <c r="L1" s="51"/>
    </row>
    <row r="3" spans="1:12" x14ac:dyDescent="0.3">
      <c r="A3" s="7" t="s">
        <v>348</v>
      </c>
      <c r="B3" s="8"/>
      <c r="C3" s="8"/>
      <c r="D3" s="8"/>
      <c r="E3" s="8"/>
      <c r="F3" s="8"/>
      <c r="G3" s="8"/>
      <c r="H3" s="54"/>
      <c r="I3" s="54"/>
      <c r="J3" s="54"/>
      <c r="K3" s="54"/>
      <c r="L3" s="8"/>
    </row>
    <row r="4" spans="1:12" x14ac:dyDescent="0.3">
      <c r="A4" s="10" t="s">
        <v>24</v>
      </c>
      <c r="B4" s="11" t="s">
        <v>349</v>
      </c>
      <c r="C4" s="12"/>
      <c r="D4" s="12"/>
      <c r="E4" s="12"/>
      <c r="F4" s="12"/>
      <c r="G4" s="12"/>
      <c r="H4" s="28">
        <v>63261231.859999999</v>
      </c>
      <c r="I4" s="28">
        <v>17165328.41</v>
      </c>
      <c r="J4" s="28">
        <v>15686856.25</v>
      </c>
      <c r="K4" s="28">
        <v>64739704.020000003</v>
      </c>
      <c r="L4" s="178"/>
    </row>
    <row r="5" spans="1:12" x14ac:dyDescent="0.3">
      <c r="A5" s="10" t="s">
        <v>350</v>
      </c>
      <c r="B5" s="15" t="s">
        <v>351</v>
      </c>
      <c r="C5" s="11" t="s">
        <v>352</v>
      </c>
      <c r="D5" s="12"/>
      <c r="E5" s="12"/>
      <c r="F5" s="12"/>
      <c r="G5" s="12"/>
      <c r="H5" s="28">
        <v>50246296.630000003</v>
      </c>
      <c r="I5" s="28">
        <v>16853513.18</v>
      </c>
      <c r="J5" s="28">
        <v>15131901.560000001</v>
      </c>
      <c r="K5" s="28">
        <v>51967908.25</v>
      </c>
      <c r="L5" s="178"/>
    </row>
    <row r="6" spans="1:12" x14ac:dyDescent="0.3">
      <c r="A6" s="10" t="s">
        <v>353</v>
      </c>
      <c r="B6" s="16" t="s">
        <v>351</v>
      </c>
      <c r="C6" s="17"/>
      <c r="D6" s="11" t="s">
        <v>354</v>
      </c>
      <c r="E6" s="12"/>
      <c r="F6" s="12"/>
      <c r="G6" s="12"/>
      <c r="H6" s="28">
        <v>49493382.979999997</v>
      </c>
      <c r="I6" s="28">
        <v>15841777.67</v>
      </c>
      <c r="J6" s="28">
        <v>14094784.970000001</v>
      </c>
      <c r="K6" s="28">
        <v>51240375.68</v>
      </c>
      <c r="L6" s="178"/>
    </row>
    <row r="7" spans="1:12" x14ac:dyDescent="0.3">
      <c r="A7" s="10" t="s">
        <v>355</v>
      </c>
      <c r="B7" s="16" t="s">
        <v>351</v>
      </c>
      <c r="C7" s="17"/>
      <c r="D7" s="17"/>
      <c r="E7" s="11" t="s">
        <v>354</v>
      </c>
      <c r="F7" s="12"/>
      <c r="G7" s="12"/>
      <c r="H7" s="28">
        <v>49493382.979999997</v>
      </c>
      <c r="I7" s="28">
        <v>15841777.67</v>
      </c>
      <c r="J7" s="28">
        <v>14094784.970000001</v>
      </c>
      <c r="K7" s="28">
        <v>51240375.68</v>
      </c>
      <c r="L7" s="178"/>
    </row>
    <row r="8" spans="1:12" x14ac:dyDescent="0.3">
      <c r="A8" s="10" t="s">
        <v>356</v>
      </c>
      <c r="B8" s="16" t="s">
        <v>351</v>
      </c>
      <c r="C8" s="17"/>
      <c r="D8" s="17"/>
      <c r="E8" s="17"/>
      <c r="F8" s="11" t="s">
        <v>357</v>
      </c>
      <c r="G8" s="12"/>
      <c r="H8" s="28">
        <v>5000</v>
      </c>
      <c r="I8" s="28">
        <v>9337.34</v>
      </c>
      <c r="J8" s="28">
        <v>9337.5400000000009</v>
      </c>
      <c r="K8" s="28">
        <v>4999.8</v>
      </c>
      <c r="L8" s="178"/>
    </row>
    <row r="9" spans="1:12" x14ac:dyDescent="0.3">
      <c r="A9" s="18" t="s">
        <v>358</v>
      </c>
      <c r="B9" s="16" t="s">
        <v>351</v>
      </c>
      <c r="C9" s="17"/>
      <c r="D9" s="17"/>
      <c r="E9" s="17"/>
      <c r="F9" s="17"/>
      <c r="G9" s="19" t="s">
        <v>359</v>
      </c>
      <c r="H9" s="42">
        <v>5000</v>
      </c>
      <c r="I9" s="42">
        <v>9337.34</v>
      </c>
      <c r="J9" s="42">
        <v>9337.5400000000009</v>
      </c>
      <c r="K9" s="42">
        <v>4999.8</v>
      </c>
      <c r="L9" s="179"/>
    </row>
    <row r="10" spans="1:12" x14ac:dyDescent="0.3">
      <c r="A10" s="22" t="s">
        <v>351</v>
      </c>
      <c r="B10" s="16" t="s">
        <v>351</v>
      </c>
      <c r="C10" s="17"/>
      <c r="D10" s="17"/>
      <c r="E10" s="17"/>
      <c r="F10" s="17"/>
      <c r="G10" s="23" t="s">
        <v>351</v>
      </c>
      <c r="H10" s="31"/>
      <c r="I10" s="31"/>
      <c r="J10" s="31"/>
      <c r="K10" s="31"/>
      <c r="L10" s="25"/>
    </row>
    <row r="11" spans="1:12" x14ac:dyDescent="0.3">
      <c r="A11" s="10" t="s">
        <v>360</v>
      </c>
      <c r="B11" s="16" t="s">
        <v>351</v>
      </c>
      <c r="C11" s="17"/>
      <c r="D11" s="17"/>
      <c r="E11" s="17"/>
      <c r="F11" s="11" t="s">
        <v>361</v>
      </c>
      <c r="G11" s="12"/>
      <c r="H11" s="28">
        <v>90531.85</v>
      </c>
      <c r="I11" s="28">
        <v>10238119.210000001</v>
      </c>
      <c r="J11" s="28">
        <v>10327461.449999999</v>
      </c>
      <c r="K11" s="28">
        <v>1189.6099999999999</v>
      </c>
      <c r="L11" s="178"/>
    </row>
    <row r="12" spans="1:12" x14ac:dyDescent="0.3">
      <c r="A12" s="18" t="s">
        <v>362</v>
      </c>
      <c r="B12" s="16" t="s">
        <v>351</v>
      </c>
      <c r="C12" s="17"/>
      <c r="D12" s="17"/>
      <c r="E12" s="17"/>
      <c r="F12" s="17"/>
      <c r="G12" s="19" t="s">
        <v>363</v>
      </c>
      <c r="H12" s="42">
        <v>89665.55</v>
      </c>
      <c r="I12" s="42">
        <v>10176035.880000001</v>
      </c>
      <c r="J12" s="42">
        <v>10265392.449999999</v>
      </c>
      <c r="K12" s="42">
        <v>308.98</v>
      </c>
      <c r="L12" s="179"/>
    </row>
    <row r="13" spans="1:12" x14ac:dyDescent="0.3">
      <c r="A13" s="18" t="s">
        <v>364</v>
      </c>
      <c r="B13" s="16" t="s">
        <v>351</v>
      </c>
      <c r="C13" s="17"/>
      <c r="D13" s="17"/>
      <c r="E13" s="17"/>
      <c r="F13" s="17"/>
      <c r="G13" s="19" t="s">
        <v>365</v>
      </c>
      <c r="H13" s="42">
        <v>349.91</v>
      </c>
      <c r="I13" s="42">
        <v>0</v>
      </c>
      <c r="J13" s="42">
        <v>0</v>
      </c>
      <c r="K13" s="42">
        <v>349.91</v>
      </c>
      <c r="L13" s="179"/>
    </row>
    <row r="14" spans="1:12" x14ac:dyDescent="0.3">
      <c r="A14" s="18" t="s">
        <v>366</v>
      </c>
      <c r="B14" s="16" t="s">
        <v>351</v>
      </c>
      <c r="C14" s="17"/>
      <c r="D14" s="17"/>
      <c r="E14" s="17"/>
      <c r="F14" s="17"/>
      <c r="G14" s="19" t="s">
        <v>367</v>
      </c>
      <c r="H14" s="42">
        <v>388.97</v>
      </c>
      <c r="I14" s="42">
        <v>62083.33</v>
      </c>
      <c r="J14" s="42">
        <v>62000</v>
      </c>
      <c r="K14" s="42">
        <v>472.3</v>
      </c>
      <c r="L14" s="179"/>
    </row>
    <row r="15" spans="1:12" x14ac:dyDescent="0.3">
      <c r="A15" s="18" t="s">
        <v>368</v>
      </c>
      <c r="B15" s="16" t="s">
        <v>351</v>
      </c>
      <c r="C15" s="17"/>
      <c r="D15" s="17"/>
      <c r="E15" s="17"/>
      <c r="F15" s="17"/>
      <c r="G15" s="19" t="s">
        <v>369</v>
      </c>
      <c r="H15" s="42">
        <v>127.42</v>
      </c>
      <c r="I15" s="42">
        <v>0</v>
      </c>
      <c r="J15" s="42">
        <v>69</v>
      </c>
      <c r="K15" s="42">
        <v>58.42</v>
      </c>
      <c r="L15" s="179"/>
    </row>
    <row r="16" spans="1:12" x14ac:dyDescent="0.3">
      <c r="A16" s="22" t="s">
        <v>351</v>
      </c>
      <c r="B16" s="16" t="s">
        <v>351</v>
      </c>
      <c r="C16" s="17"/>
      <c r="D16" s="17"/>
      <c r="E16" s="17"/>
      <c r="F16" s="17"/>
      <c r="G16" s="23" t="s">
        <v>351</v>
      </c>
      <c r="H16" s="31"/>
      <c r="I16" s="31"/>
      <c r="J16" s="31"/>
      <c r="K16" s="31"/>
      <c r="L16" s="25"/>
    </row>
    <row r="17" spans="1:12" x14ac:dyDescent="0.3">
      <c r="A17" s="10" t="s">
        <v>374</v>
      </c>
      <c r="B17" s="16" t="s">
        <v>351</v>
      </c>
      <c r="C17" s="17"/>
      <c r="D17" s="17"/>
      <c r="E17" s="17"/>
      <c r="F17" s="11" t="s">
        <v>375</v>
      </c>
      <c r="G17" s="12"/>
      <c r="H17" s="28">
        <v>48918496.170000002</v>
      </c>
      <c r="I17" s="28">
        <v>5584241.7699999996</v>
      </c>
      <c r="J17" s="28">
        <v>3751643.25</v>
      </c>
      <c r="K17" s="28">
        <v>50751094.689999998</v>
      </c>
      <c r="L17" s="178"/>
    </row>
    <row r="18" spans="1:12" x14ac:dyDescent="0.3">
      <c r="A18" s="18" t="s">
        <v>376</v>
      </c>
      <c r="B18" s="16" t="s">
        <v>351</v>
      </c>
      <c r="C18" s="17"/>
      <c r="D18" s="17"/>
      <c r="E18" s="17"/>
      <c r="F18" s="17"/>
      <c r="G18" s="19" t="s">
        <v>377</v>
      </c>
      <c r="H18" s="42">
        <v>42183244.600000001</v>
      </c>
      <c r="I18" s="42">
        <v>5455656.7400000002</v>
      </c>
      <c r="J18" s="42">
        <v>3741426.78</v>
      </c>
      <c r="K18" s="42">
        <v>43897474.560000002</v>
      </c>
      <c r="L18" s="179"/>
    </row>
    <row r="19" spans="1:12" x14ac:dyDescent="0.3">
      <c r="A19" s="18" t="s">
        <v>378</v>
      </c>
      <c r="B19" s="16" t="s">
        <v>351</v>
      </c>
      <c r="C19" s="17"/>
      <c r="D19" s="17"/>
      <c r="E19" s="17"/>
      <c r="F19" s="17"/>
      <c r="G19" s="19" t="s">
        <v>379</v>
      </c>
      <c r="H19" s="42">
        <v>4512293.0999999996</v>
      </c>
      <c r="I19" s="42">
        <v>44534.55</v>
      </c>
      <c r="J19" s="42">
        <v>6589.72</v>
      </c>
      <c r="K19" s="42">
        <v>4550237.93</v>
      </c>
      <c r="L19" s="179"/>
    </row>
    <row r="20" spans="1:12" x14ac:dyDescent="0.3">
      <c r="A20" s="18" t="s">
        <v>380</v>
      </c>
      <c r="B20" s="16" t="s">
        <v>351</v>
      </c>
      <c r="C20" s="17"/>
      <c r="D20" s="17"/>
      <c r="E20" s="17"/>
      <c r="F20" s="17"/>
      <c r="G20" s="19" t="s">
        <v>381</v>
      </c>
      <c r="H20" s="42">
        <v>2201425.9500000002</v>
      </c>
      <c r="I20" s="42">
        <v>83837.86</v>
      </c>
      <c r="J20" s="42">
        <v>3589.33</v>
      </c>
      <c r="K20" s="42">
        <v>2281674.48</v>
      </c>
      <c r="L20" s="179"/>
    </row>
    <row r="21" spans="1:12" x14ac:dyDescent="0.3">
      <c r="A21" s="18" t="s">
        <v>382</v>
      </c>
      <c r="B21" s="16" t="s">
        <v>351</v>
      </c>
      <c r="C21" s="17"/>
      <c r="D21" s="17"/>
      <c r="E21" s="17"/>
      <c r="F21" s="17"/>
      <c r="G21" s="19" t="s">
        <v>383</v>
      </c>
      <c r="H21" s="42">
        <v>21532.52</v>
      </c>
      <c r="I21" s="42">
        <v>212.62</v>
      </c>
      <c r="J21" s="42">
        <v>37.42</v>
      </c>
      <c r="K21" s="42">
        <v>21707.72</v>
      </c>
      <c r="L21" s="179"/>
    </row>
    <row r="22" spans="1:12" x14ac:dyDescent="0.3">
      <c r="A22" s="22" t="s">
        <v>351</v>
      </c>
      <c r="B22" s="16" t="s">
        <v>351</v>
      </c>
      <c r="C22" s="17"/>
      <c r="D22" s="17"/>
      <c r="E22" s="17"/>
      <c r="F22" s="17"/>
      <c r="G22" s="23" t="s">
        <v>351</v>
      </c>
      <c r="H22" s="31"/>
      <c r="I22" s="31"/>
      <c r="J22" s="31"/>
      <c r="K22" s="31"/>
      <c r="L22" s="25"/>
    </row>
    <row r="23" spans="1:12" x14ac:dyDescent="0.3">
      <c r="A23" s="10" t="s">
        <v>384</v>
      </c>
      <c r="B23" s="16" t="s">
        <v>351</v>
      </c>
      <c r="C23" s="17"/>
      <c r="D23" s="17"/>
      <c r="E23" s="17"/>
      <c r="F23" s="11" t="s">
        <v>385</v>
      </c>
      <c r="G23" s="12"/>
      <c r="H23" s="28">
        <v>479354.96</v>
      </c>
      <c r="I23" s="28">
        <v>3736.62</v>
      </c>
      <c r="J23" s="28">
        <v>0</v>
      </c>
      <c r="K23" s="28">
        <v>483091.58</v>
      </c>
      <c r="L23" s="178"/>
    </row>
    <row r="24" spans="1:12" x14ac:dyDescent="0.3">
      <c r="A24" s="18" t="s">
        <v>386</v>
      </c>
      <c r="B24" s="16" t="s">
        <v>351</v>
      </c>
      <c r="C24" s="17"/>
      <c r="D24" s="17"/>
      <c r="E24" s="17"/>
      <c r="F24" s="17"/>
      <c r="G24" s="19" t="s">
        <v>387</v>
      </c>
      <c r="H24" s="42">
        <v>479354.96</v>
      </c>
      <c r="I24" s="42">
        <v>3736.62</v>
      </c>
      <c r="J24" s="42">
        <v>0</v>
      </c>
      <c r="K24" s="42">
        <v>483091.58</v>
      </c>
      <c r="L24" s="179"/>
    </row>
    <row r="25" spans="1:12" x14ac:dyDescent="0.3">
      <c r="A25" s="22" t="s">
        <v>351</v>
      </c>
      <c r="B25" s="16" t="s">
        <v>351</v>
      </c>
      <c r="C25" s="17"/>
      <c r="D25" s="17"/>
      <c r="E25" s="17"/>
      <c r="F25" s="17"/>
      <c r="G25" s="23" t="s">
        <v>351</v>
      </c>
      <c r="H25" s="31"/>
      <c r="I25" s="31"/>
      <c r="J25" s="31"/>
      <c r="K25" s="31"/>
      <c r="L25" s="25"/>
    </row>
    <row r="26" spans="1:12" x14ac:dyDescent="0.3">
      <c r="A26" s="10" t="s">
        <v>388</v>
      </c>
      <c r="B26" s="16" t="s">
        <v>351</v>
      </c>
      <c r="C26" s="17"/>
      <c r="D26" s="17"/>
      <c r="E26" s="17"/>
      <c r="F26" s="11" t="s">
        <v>389</v>
      </c>
      <c r="G26" s="12"/>
      <c r="H26" s="28">
        <v>0</v>
      </c>
      <c r="I26" s="28">
        <v>6342.73</v>
      </c>
      <c r="J26" s="28">
        <v>6342.73</v>
      </c>
      <c r="K26" s="28">
        <v>0</v>
      </c>
      <c r="L26" s="178"/>
    </row>
    <row r="27" spans="1:12" x14ac:dyDescent="0.3">
      <c r="A27" s="18" t="s">
        <v>390</v>
      </c>
      <c r="B27" s="16" t="s">
        <v>351</v>
      </c>
      <c r="C27" s="17"/>
      <c r="D27" s="17"/>
      <c r="E27" s="17"/>
      <c r="F27" s="17"/>
      <c r="G27" s="19" t="s">
        <v>391</v>
      </c>
      <c r="H27" s="42">
        <v>0</v>
      </c>
      <c r="I27" s="42">
        <v>6342.73</v>
      </c>
      <c r="J27" s="42">
        <v>6342.73</v>
      </c>
      <c r="K27" s="42">
        <v>0</v>
      </c>
      <c r="L27" s="179"/>
    </row>
    <row r="28" spans="1:12" x14ac:dyDescent="0.3">
      <c r="A28" s="22" t="s">
        <v>351</v>
      </c>
      <c r="B28" s="16" t="s">
        <v>351</v>
      </c>
      <c r="C28" s="17"/>
      <c r="D28" s="17"/>
      <c r="E28" s="17"/>
      <c r="F28" s="17"/>
      <c r="G28" s="23" t="s">
        <v>351</v>
      </c>
      <c r="H28" s="31"/>
      <c r="I28" s="31"/>
      <c r="J28" s="31"/>
      <c r="K28" s="31"/>
      <c r="L28" s="25"/>
    </row>
    <row r="29" spans="1:12" x14ac:dyDescent="0.3">
      <c r="A29" s="10" t="s">
        <v>392</v>
      </c>
      <c r="B29" s="16" t="s">
        <v>351</v>
      </c>
      <c r="C29" s="17"/>
      <c r="D29" s="11" t="s">
        <v>393</v>
      </c>
      <c r="E29" s="12"/>
      <c r="F29" s="12"/>
      <c r="G29" s="12"/>
      <c r="H29" s="28">
        <v>752913.65</v>
      </c>
      <c r="I29" s="28">
        <v>1011735.51</v>
      </c>
      <c r="J29" s="28">
        <v>1037116.59</v>
      </c>
      <c r="K29" s="28">
        <v>727532.57</v>
      </c>
      <c r="L29" s="178"/>
    </row>
    <row r="30" spans="1:12" x14ac:dyDescent="0.3">
      <c r="A30" s="10" t="s">
        <v>394</v>
      </c>
      <c r="B30" s="16" t="s">
        <v>351</v>
      </c>
      <c r="C30" s="17"/>
      <c r="D30" s="17"/>
      <c r="E30" s="11" t="s">
        <v>395</v>
      </c>
      <c r="F30" s="12"/>
      <c r="G30" s="12"/>
      <c r="H30" s="28">
        <v>123233.08</v>
      </c>
      <c r="I30" s="28">
        <v>412307.08</v>
      </c>
      <c r="J30" s="28">
        <v>436079.88</v>
      </c>
      <c r="K30" s="28">
        <v>99460.28</v>
      </c>
      <c r="L30" s="178"/>
    </row>
    <row r="31" spans="1:12" x14ac:dyDescent="0.3">
      <c r="A31" s="10" t="s">
        <v>396</v>
      </c>
      <c r="B31" s="16" t="s">
        <v>351</v>
      </c>
      <c r="C31" s="17"/>
      <c r="D31" s="17"/>
      <c r="E31" s="17"/>
      <c r="F31" s="11" t="s">
        <v>395</v>
      </c>
      <c r="G31" s="12"/>
      <c r="H31" s="28">
        <v>123233.08</v>
      </c>
      <c r="I31" s="28">
        <v>412307.08</v>
      </c>
      <c r="J31" s="28">
        <v>436079.88</v>
      </c>
      <c r="K31" s="28">
        <v>99460.28</v>
      </c>
      <c r="L31" s="178"/>
    </row>
    <row r="32" spans="1:12" x14ac:dyDescent="0.3">
      <c r="A32" s="18" t="s">
        <v>397</v>
      </c>
      <c r="B32" s="16" t="s">
        <v>351</v>
      </c>
      <c r="C32" s="17"/>
      <c r="D32" s="17"/>
      <c r="E32" s="17"/>
      <c r="F32" s="17"/>
      <c r="G32" s="19" t="s">
        <v>398</v>
      </c>
      <c r="H32" s="42">
        <v>11336.21</v>
      </c>
      <c r="I32" s="42">
        <v>248.86</v>
      </c>
      <c r="J32" s="42">
        <v>0</v>
      </c>
      <c r="K32" s="42">
        <v>11585.07</v>
      </c>
      <c r="L32" s="179"/>
    </row>
    <row r="33" spans="1:12" x14ac:dyDescent="0.3">
      <c r="A33" s="18" t="s">
        <v>399</v>
      </c>
      <c r="B33" s="16" t="s">
        <v>351</v>
      </c>
      <c r="C33" s="17"/>
      <c r="D33" s="17"/>
      <c r="E33" s="17"/>
      <c r="F33" s="17"/>
      <c r="G33" s="19" t="s">
        <v>400</v>
      </c>
      <c r="H33" s="42">
        <v>67776.070000000007</v>
      </c>
      <c r="I33" s="42">
        <v>79714.92</v>
      </c>
      <c r="J33" s="42">
        <v>103736.58</v>
      </c>
      <c r="K33" s="42">
        <v>43754.41</v>
      </c>
      <c r="L33" s="179"/>
    </row>
    <row r="34" spans="1:12" x14ac:dyDescent="0.3">
      <c r="A34" s="18" t="s">
        <v>401</v>
      </c>
      <c r="B34" s="16" t="s">
        <v>351</v>
      </c>
      <c r="C34" s="17"/>
      <c r="D34" s="17"/>
      <c r="E34" s="17"/>
      <c r="F34" s="17"/>
      <c r="G34" s="19" t="s">
        <v>402</v>
      </c>
      <c r="H34" s="42">
        <v>43720.89</v>
      </c>
      <c r="I34" s="42">
        <v>0</v>
      </c>
      <c r="J34" s="42">
        <v>0</v>
      </c>
      <c r="K34" s="42">
        <v>43720.89</v>
      </c>
      <c r="L34" s="179"/>
    </row>
    <row r="35" spans="1:12" x14ac:dyDescent="0.3">
      <c r="A35" s="18" t="s">
        <v>403</v>
      </c>
      <c r="B35" s="16" t="s">
        <v>351</v>
      </c>
      <c r="C35" s="17"/>
      <c r="D35" s="17"/>
      <c r="E35" s="17"/>
      <c r="F35" s="17"/>
      <c r="G35" s="19" t="s">
        <v>404</v>
      </c>
      <c r="H35" s="42">
        <v>0</v>
      </c>
      <c r="I35" s="42">
        <v>22215.89</v>
      </c>
      <c r="J35" s="42">
        <v>22215.89</v>
      </c>
      <c r="K35" s="42">
        <v>0</v>
      </c>
      <c r="L35" s="179"/>
    </row>
    <row r="36" spans="1:12" x14ac:dyDescent="0.3">
      <c r="A36" s="18" t="s">
        <v>405</v>
      </c>
      <c r="B36" s="16" t="s">
        <v>351</v>
      </c>
      <c r="C36" s="17"/>
      <c r="D36" s="17"/>
      <c r="E36" s="17"/>
      <c r="F36" s="17"/>
      <c r="G36" s="19" t="s">
        <v>406</v>
      </c>
      <c r="H36" s="42">
        <v>399.91</v>
      </c>
      <c r="I36" s="42">
        <v>0</v>
      </c>
      <c r="J36" s="42">
        <v>0</v>
      </c>
      <c r="K36" s="42">
        <v>399.91</v>
      </c>
      <c r="L36" s="179"/>
    </row>
    <row r="37" spans="1:12" x14ac:dyDescent="0.3">
      <c r="A37" s="18" t="s">
        <v>407</v>
      </c>
      <c r="B37" s="16" t="s">
        <v>351</v>
      </c>
      <c r="C37" s="17"/>
      <c r="D37" s="17"/>
      <c r="E37" s="17"/>
      <c r="F37" s="17"/>
      <c r="G37" s="19" t="s">
        <v>408</v>
      </c>
      <c r="H37" s="42">
        <v>0</v>
      </c>
      <c r="I37" s="42">
        <v>310127.40999999997</v>
      </c>
      <c r="J37" s="42">
        <v>310127.40999999997</v>
      </c>
      <c r="K37" s="42">
        <v>0</v>
      </c>
      <c r="L37" s="179"/>
    </row>
    <row r="38" spans="1:12" x14ac:dyDescent="0.3">
      <c r="A38" s="22" t="s">
        <v>351</v>
      </c>
      <c r="B38" s="16" t="s">
        <v>351</v>
      </c>
      <c r="C38" s="17"/>
      <c r="D38" s="17"/>
      <c r="E38" s="17"/>
      <c r="F38" s="17"/>
      <c r="G38" s="23" t="s">
        <v>351</v>
      </c>
      <c r="H38" s="31"/>
      <c r="I38" s="31"/>
      <c r="J38" s="31"/>
      <c r="K38" s="31"/>
      <c r="L38" s="25"/>
    </row>
    <row r="39" spans="1:12" x14ac:dyDescent="0.3">
      <c r="A39" s="10" t="s">
        <v>411</v>
      </c>
      <c r="B39" s="16" t="s">
        <v>351</v>
      </c>
      <c r="C39" s="17"/>
      <c r="D39" s="17"/>
      <c r="E39" s="11" t="s">
        <v>412</v>
      </c>
      <c r="F39" s="12"/>
      <c r="G39" s="12"/>
      <c r="H39" s="28">
        <v>629680.56999999995</v>
      </c>
      <c r="I39" s="28">
        <v>599428.43000000005</v>
      </c>
      <c r="J39" s="28">
        <v>601036.71</v>
      </c>
      <c r="K39" s="28">
        <v>628072.29</v>
      </c>
      <c r="L39" s="178"/>
    </row>
    <row r="40" spans="1:12" x14ac:dyDescent="0.3">
      <c r="A40" s="10" t="s">
        <v>413</v>
      </c>
      <c r="B40" s="16" t="s">
        <v>351</v>
      </c>
      <c r="C40" s="17"/>
      <c r="D40" s="17"/>
      <c r="E40" s="17"/>
      <c r="F40" s="11" t="s">
        <v>412</v>
      </c>
      <c r="G40" s="12"/>
      <c r="H40" s="28">
        <v>629680.56999999995</v>
      </c>
      <c r="I40" s="28">
        <v>599428.43000000005</v>
      </c>
      <c r="J40" s="28">
        <v>601036.71</v>
      </c>
      <c r="K40" s="28">
        <v>628072.29</v>
      </c>
      <c r="L40" s="178"/>
    </row>
    <row r="41" spans="1:12" x14ac:dyDescent="0.3">
      <c r="A41" s="18" t="s">
        <v>414</v>
      </c>
      <c r="B41" s="16" t="s">
        <v>351</v>
      </c>
      <c r="C41" s="17"/>
      <c r="D41" s="17"/>
      <c r="E41" s="17"/>
      <c r="F41" s="17"/>
      <c r="G41" s="19" t="s">
        <v>415</v>
      </c>
      <c r="H41" s="42">
        <v>43200.58</v>
      </c>
      <c r="I41" s="42">
        <v>0</v>
      </c>
      <c r="J41" s="42">
        <v>14556.72</v>
      </c>
      <c r="K41" s="42">
        <v>28643.86</v>
      </c>
      <c r="L41" s="179"/>
    </row>
    <row r="42" spans="1:12" x14ac:dyDescent="0.3">
      <c r="A42" s="18" t="s">
        <v>416</v>
      </c>
      <c r="B42" s="16" t="s">
        <v>351</v>
      </c>
      <c r="C42" s="17"/>
      <c r="D42" s="17"/>
      <c r="E42" s="17"/>
      <c r="F42" s="17"/>
      <c r="G42" s="19" t="s">
        <v>417</v>
      </c>
      <c r="H42" s="42">
        <v>586479.99</v>
      </c>
      <c r="I42" s="42">
        <v>599428.43000000005</v>
      </c>
      <c r="J42" s="42">
        <v>586479.99</v>
      </c>
      <c r="K42" s="42">
        <v>599428.43000000005</v>
      </c>
      <c r="L42" s="179"/>
    </row>
    <row r="43" spans="1:12" x14ac:dyDescent="0.3">
      <c r="A43" s="22" t="s">
        <v>351</v>
      </c>
      <c r="B43" s="16" t="s">
        <v>351</v>
      </c>
      <c r="C43" s="17"/>
      <c r="D43" s="17"/>
      <c r="E43" s="17"/>
      <c r="F43" s="17"/>
      <c r="G43" s="23" t="s">
        <v>351</v>
      </c>
      <c r="H43" s="31"/>
      <c r="I43" s="31"/>
      <c r="J43" s="31"/>
      <c r="K43" s="31"/>
      <c r="L43" s="25"/>
    </row>
    <row r="44" spans="1:12" x14ac:dyDescent="0.3">
      <c r="A44" s="10" t="s">
        <v>418</v>
      </c>
      <c r="B44" s="15" t="s">
        <v>351</v>
      </c>
      <c r="C44" s="11" t="s">
        <v>419</v>
      </c>
      <c r="D44" s="12"/>
      <c r="E44" s="12"/>
      <c r="F44" s="12"/>
      <c r="G44" s="12"/>
      <c r="H44" s="28">
        <v>13014935.23</v>
      </c>
      <c r="I44" s="28">
        <v>311815.23</v>
      </c>
      <c r="J44" s="28">
        <v>554954.68999999994</v>
      </c>
      <c r="K44" s="28">
        <v>12771795.77</v>
      </c>
      <c r="L44" s="178"/>
    </row>
    <row r="45" spans="1:12" x14ac:dyDescent="0.3">
      <c r="A45" s="10" t="s">
        <v>420</v>
      </c>
      <c r="B45" s="16" t="s">
        <v>351</v>
      </c>
      <c r="C45" s="17"/>
      <c r="D45" s="11" t="s">
        <v>421</v>
      </c>
      <c r="E45" s="12"/>
      <c r="F45" s="12"/>
      <c r="G45" s="12"/>
      <c r="H45" s="28">
        <v>13014935.23</v>
      </c>
      <c r="I45" s="28">
        <v>311815.23</v>
      </c>
      <c r="J45" s="28">
        <v>554954.68999999994</v>
      </c>
      <c r="K45" s="28">
        <v>12771795.77</v>
      </c>
      <c r="L45" s="178"/>
    </row>
    <row r="46" spans="1:12" x14ac:dyDescent="0.3">
      <c r="A46" s="10" t="s">
        <v>422</v>
      </c>
      <c r="B46" s="16" t="s">
        <v>351</v>
      </c>
      <c r="C46" s="17"/>
      <c r="D46" s="17"/>
      <c r="E46" s="11" t="s">
        <v>423</v>
      </c>
      <c r="F46" s="12"/>
      <c r="G46" s="12"/>
      <c r="H46" s="28">
        <v>1926441.03</v>
      </c>
      <c r="I46" s="28">
        <v>0</v>
      </c>
      <c r="J46" s="28">
        <v>1784.41</v>
      </c>
      <c r="K46" s="28">
        <v>1924656.62</v>
      </c>
      <c r="L46" s="178"/>
    </row>
    <row r="47" spans="1:12" x14ac:dyDescent="0.3">
      <c r="A47" s="10" t="s">
        <v>424</v>
      </c>
      <c r="B47" s="16" t="s">
        <v>351</v>
      </c>
      <c r="C47" s="17"/>
      <c r="D47" s="17"/>
      <c r="E47" s="17"/>
      <c r="F47" s="11" t="s">
        <v>423</v>
      </c>
      <c r="G47" s="12"/>
      <c r="H47" s="28">
        <v>1926441.03</v>
      </c>
      <c r="I47" s="28">
        <v>0</v>
      </c>
      <c r="J47" s="28">
        <v>1784.41</v>
      </c>
      <c r="K47" s="28">
        <v>1924656.62</v>
      </c>
      <c r="L47" s="178"/>
    </row>
    <row r="48" spans="1:12" x14ac:dyDescent="0.3">
      <c r="A48" s="18" t="s">
        <v>425</v>
      </c>
      <c r="B48" s="16" t="s">
        <v>351</v>
      </c>
      <c r="C48" s="17"/>
      <c r="D48" s="17"/>
      <c r="E48" s="17"/>
      <c r="F48" s="17"/>
      <c r="G48" s="19" t="s">
        <v>426</v>
      </c>
      <c r="H48" s="42">
        <v>179970</v>
      </c>
      <c r="I48" s="42">
        <v>0</v>
      </c>
      <c r="J48" s="42">
        <v>0</v>
      </c>
      <c r="K48" s="42">
        <v>179970</v>
      </c>
      <c r="L48" s="179"/>
    </row>
    <row r="49" spans="1:12" x14ac:dyDescent="0.3">
      <c r="A49" s="18" t="s">
        <v>427</v>
      </c>
      <c r="B49" s="16" t="s">
        <v>351</v>
      </c>
      <c r="C49" s="17"/>
      <c r="D49" s="17"/>
      <c r="E49" s="17"/>
      <c r="F49" s="17"/>
      <c r="G49" s="19" t="s">
        <v>428</v>
      </c>
      <c r="H49" s="42">
        <v>176360.55</v>
      </c>
      <c r="I49" s="42">
        <v>0</v>
      </c>
      <c r="J49" s="42">
        <v>0</v>
      </c>
      <c r="K49" s="42">
        <v>176360.55</v>
      </c>
      <c r="L49" s="179"/>
    </row>
    <row r="50" spans="1:12" x14ac:dyDescent="0.3">
      <c r="A50" s="18" t="s">
        <v>429</v>
      </c>
      <c r="B50" s="16" t="s">
        <v>351</v>
      </c>
      <c r="C50" s="17"/>
      <c r="D50" s="17"/>
      <c r="E50" s="17"/>
      <c r="F50" s="17"/>
      <c r="G50" s="19" t="s">
        <v>430</v>
      </c>
      <c r="H50" s="42">
        <v>75546.350000000006</v>
      </c>
      <c r="I50" s="42">
        <v>0</v>
      </c>
      <c r="J50" s="42">
        <v>0</v>
      </c>
      <c r="K50" s="42">
        <v>75546.350000000006</v>
      </c>
      <c r="L50" s="179"/>
    </row>
    <row r="51" spans="1:12" x14ac:dyDescent="0.3">
      <c r="A51" s="18" t="s">
        <v>431</v>
      </c>
      <c r="B51" s="16" t="s">
        <v>351</v>
      </c>
      <c r="C51" s="17"/>
      <c r="D51" s="17"/>
      <c r="E51" s="17"/>
      <c r="F51" s="17"/>
      <c r="G51" s="19" t="s">
        <v>432</v>
      </c>
      <c r="H51" s="42">
        <v>1373485.13</v>
      </c>
      <c r="I51" s="42">
        <v>0</v>
      </c>
      <c r="J51" s="42">
        <v>1784.41</v>
      </c>
      <c r="K51" s="42">
        <v>1371700.72</v>
      </c>
      <c r="L51" s="179"/>
    </row>
    <row r="52" spans="1:12" x14ac:dyDescent="0.3">
      <c r="A52" s="18" t="s">
        <v>433</v>
      </c>
      <c r="B52" s="16" t="s">
        <v>351</v>
      </c>
      <c r="C52" s="17"/>
      <c r="D52" s="17"/>
      <c r="E52" s="17"/>
      <c r="F52" s="17"/>
      <c r="G52" s="19" t="s">
        <v>434</v>
      </c>
      <c r="H52" s="42">
        <v>121079</v>
      </c>
      <c r="I52" s="42">
        <v>0</v>
      </c>
      <c r="J52" s="42">
        <v>0</v>
      </c>
      <c r="K52" s="42">
        <v>121079</v>
      </c>
      <c r="L52" s="179"/>
    </row>
    <row r="53" spans="1:12" x14ac:dyDescent="0.3">
      <c r="A53" s="22" t="s">
        <v>351</v>
      </c>
      <c r="B53" s="16" t="s">
        <v>351</v>
      </c>
      <c r="C53" s="17"/>
      <c r="D53" s="17"/>
      <c r="E53" s="17"/>
      <c r="F53" s="17"/>
      <c r="G53" s="23" t="s">
        <v>351</v>
      </c>
      <c r="H53" s="31"/>
      <c r="I53" s="31"/>
      <c r="J53" s="31"/>
      <c r="K53" s="31"/>
      <c r="L53" s="25"/>
    </row>
    <row r="54" spans="1:12" x14ac:dyDescent="0.3">
      <c r="A54" s="10" t="s">
        <v>435</v>
      </c>
      <c r="B54" s="16" t="s">
        <v>351</v>
      </c>
      <c r="C54" s="17"/>
      <c r="D54" s="17"/>
      <c r="E54" s="11" t="s">
        <v>436</v>
      </c>
      <c r="F54" s="12"/>
      <c r="G54" s="12"/>
      <c r="H54" s="28">
        <v>-1926441.03</v>
      </c>
      <c r="I54" s="28">
        <v>1784.41</v>
      </c>
      <c r="J54" s="28">
        <v>0</v>
      </c>
      <c r="K54" s="28">
        <v>-1924656.62</v>
      </c>
      <c r="L54" s="178"/>
    </row>
    <row r="55" spans="1:12" x14ac:dyDescent="0.3">
      <c r="A55" s="10" t="s">
        <v>437</v>
      </c>
      <c r="B55" s="16" t="s">
        <v>351</v>
      </c>
      <c r="C55" s="17"/>
      <c r="D55" s="17"/>
      <c r="E55" s="17"/>
      <c r="F55" s="11" t="s">
        <v>436</v>
      </c>
      <c r="G55" s="12"/>
      <c r="H55" s="28">
        <v>-1926441.03</v>
      </c>
      <c r="I55" s="28">
        <v>1784.41</v>
      </c>
      <c r="J55" s="28">
        <v>0</v>
      </c>
      <c r="K55" s="28">
        <v>-1924656.62</v>
      </c>
      <c r="L55" s="178"/>
    </row>
    <row r="56" spans="1:12" x14ac:dyDescent="0.3">
      <c r="A56" s="18" t="s">
        <v>438</v>
      </c>
      <c r="B56" s="16" t="s">
        <v>351</v>
      </c>
      <c r="C56" s="17"/>
      <c r="D56" s="17"/>
      <c r="E56" s="17"/>
      <c r="F56" s="17"/>
      <c r="G56" s="19" t="s">
        <v>439</v>
      </c>
      <c r="H56" s="42">
        <v>-176360.55</v>
      </c>
      <c r="I56" s="42">
        <v>0</v>
      </c>
      <c r="J56" s="42">
        <v>0</v>
      </c>
      <c r="K56" s="42">
        <v>-176360.55</v>
      </c>
      <c r="L56" s="179"/>
    </row>
    <row r="57" spans="1:12" x14ac:dyDescent="0.3">
      <c r="A57" s="18" t="s">
        <v>440</v>
      </c>
      <c r="B57" s="16" t="s">
        <v>351</v>
      </c>
      <c r="C57" s="17"/>
      <c r="D57" s="17"/>
      <c r="E57" s="17"/>
      <c r="F57" s="17"/>
      <c r="G57" s="19" t="s">
        <v>441</v>
      </c>
      <c r="H57" s="42">
        <v>-75546.350000000006</v>
      </c>
      <c r="I57" s="42">
        <v>0</v>
      </c>
      <c r="J57" s="42">
        <v>0</v>
      </c>
      <c r="K57" s="42">
        <v>-75546.350000000006</v>
      </c>
      <c r="L57" s="179"/>
    </row>
    <row r="58" spans="1:12" x14ac:dyDescent="0.3">
      <c r="A58" s="18" t="s">
        <v>442</v>
      </c>
      <c r="B58" s="16" t="s">
        <v>351</v>
      </c>
      <c r="C58" s="17"/>
      <c r="D58" s="17"/>
      <c r="E58" s="17"/>
      <c r="F58" s="17"/>
      <c r="G58" s="19" t="s">
        <v>443</v>
      </c>
      <c r="H58" s="42">
        <v>-1373485.13</v>
      </c>
      <c r="I58" s="42">
        <v>1784.41</v>
      </c>
      <c r="J58" s="42">
        <v>0</v>
      </c>
      <c r="K58" s="42">
        <v>-1371700.72</v>
      </c>
      <c r="L58" s="179"/>
    </row>
    <row r="59" spans="1:12" x14ac:dyDescent="0.3">
      <c r="A59" s="18" t="s">
        <v>444</v>
      </c>
      <c r="B59" s="16" t="s">
        <v>351</v>
      </c>
      <c r="C59" s="17"/>
      <c r="D59" s="17"/>
      <c r="E59" s="17"/>
      <c r="F59" s="17"/>
      <c r="G59" s="19" t="s">
        <v>445</v>
      </c>
      <c r="H59" s="42">
        <v>-179970</v>
      </c>
      <c r="I59" s="42">
        <v>0</v>
      </c>
      <c r="J59" s="42">
        <v>0</v>
      </c>
      <c r="K59" s="42">
        <v>-179970</v>
      </c>
      <c r="L59" s="179"/>
    </row>
    <row r="60" spans="1:12" x14ac:dyDescent="0.3">
      <c r="A60" s="18" t="s">
        <v>446</v>
      </c>
      <c r="B60" s="16" t="s">
        <v>351</v>
      </c>
      <c r="C60" s="17"/>
      <c r="D60" s="17"/>
      <c r="E60" s="17"/>
      <c r="F60" s="17"/>
      <c r="G60" s="19" t="s">
        <v>447</v>
      </c>
      <c r="H60" s="42">
        <v>-121079</v>
      </c>
      <c r="I60" s="42">
        <v>0</v>
      </c>
      <c r="J60" s="42">
        <v>0</v>
      </c>
      <c r="K60" s="42">
        <v>-121079</v>
      </c>
      <c r="L60" s="179"/>
    </row>
    <row r="61" spans="1:12" x14ac:dyDescent="0.3">
      <c r="A61" s="22" t="s">
        <v>351</v>
      </c>
      <c r="B61" s="16" t="s">
        <v>351</v>
      </c>
      <c r="C61" s="17"/>
      <c r="D61" s="17"/>
      <c r="E61" s="17"/>
      <c r="F61" s="17"/>
      <c r="G61" s="23" t="s">
        <v>351</v>
      </c>
      <c r="H61" s="31"/>
      <c r="I61" s="31"/>
      <c r="J61" s="31"/>
      <c r="K61" s="31"/>
      <c r="L61" s="25"/>
    </row>
    <row r="62" spans="1:12" x14ac:dyDescent="0.3">
      <c r="A62" s="10" t="s">
        <v>448</v>
      </c>
      <c r="B62" s="16" t="s">
        <v>351</v>
      </c>
      <c r="C62" s="17"/>
      <c r="D62" s="17"/>
      <c r="E62" s="11" t="s">
        <v>449</v>
      </c>
      <c r="F62" s="12"/>
      <c r="G62" s="12"/>
      <c r="H62" s="28">
        <v>34184623.229999997</v>
      </c>
      <c r="I62" s="28">
        <v>299160.05</v>
      </c>
      <c r="J62" s="28">
        <v>10943.43</v>
      </c>
      <c r="K62" s="28">
        <v>34472839.850000001</v>
      </c>
      <c r="L62" s="178"/>
    </row>
    <row r="63" spans="1:12" x14ac:dyDescent="0.3">
      <c r="A63" s="10" t="s">
        <v>450</v>
      </c>
      <c r="B63" s="16" t="s">
        <v>351</v>
      </c>
      <c r="C63" s="17"/>
      <c r="D63" s="17"/>
      <c r="E63" s="17"/>
      <c r="F63" s="11" t="s">
        <v>449</v>
      </c>
      <c r="G63" s="12"/>
      <c r="H63" s="28">
        <v>34184623.229999997</v>
      </c>
      <c r="I63" s="28">
        <v>299160.05</v>
      </c>
      <c r="J63" s="28">
        <v>10943.43</v>
      </c>
      <c r="K63" s="28">
        <v>34472839.850000001</v>
      </c>
      <c r="L63" s="178"/>
    </row>
    <row r="64" spans="1:12" x14ac:dyDescent="0.3">
      <c r="A64" s="18" t="s">
        <v>451</v>
      </c>
      <c r="B64" s="16" t="s">
        <v>351</v>
      </c>
      <c r="C64" s="17"/>
      <c r="D64" s="17"/>
      <c r="E64" s="17"/>
      <c r="F64" s="17"/>
      <c r="G64" s="19" t="s">
        <v>432</v>
      </c>
      <c r="H64" s="42">
        <v>269006.09999999998</v>
      </c>
      <c r="I64" s="42">
        <v>0</v>
      </c>
      <c r="J64" s="42">
        <v>458.58</v>
      </c>
      <c r="K64" s="42">
        <v>268547.52</v>
      </c>
      <c r="L64" s="179"/>
    </row>
    <row r="65" spans="1:12" x14ac:dyDescent="0.3">
      <c r="A65" s="18" t="s">
        <v>452</v>
      </c>
      <c r="B65" s="16" t="s">
        <v>351</v>
      </c>
      <c r="C65" s="17"/>
      <c r="D65" s="17"/>
      <c r="E65" s="17"/>
      <c r="F65" s="17"/>
      <c r="G65" s="19" t="s">
        <v>453</v>
      </c>
      <c r="H65" s="42">
        <v>178724.35</v>
      </c>
      <c r="I65" s="42">
        <v>0</v>
      </c>
      <c r="J65" s="42">
        <v>0</v>
      </c>
      <c r="K65" s="42">
        <v>178724.35</v>
      </c>
      <c r="L65" s="179"/>
    </row>
    <row r="66" spans="1:12" x14ac:dyDescent="0.3">
      <c r="A66" s="18" t="s">
        <v>454</v>
      </c>
      <c r="B66" s="16" t="s">
        <v>351</v>
      </c>
      <c r="C66" s="17"/>
      <c r="D66" s="17"/>
      <c r="E66" s="17"/>
      <c r="F66" s="17"/>
      <c r="G66" s="19" t="s">
        <v>455</v>
      </c>
      <c r="H66" s="42">
        <v>2371607.81</v>
      </c>
      <c r="I66" s="42">
        <v>0</v>
      </c>
      <c r="J66" s="42">
        <v>0</v>
      </c>
      <c r="K66" s="42">
        <v>2371607.81</v>
      </c>
      <c r="L66" s="179"/>
    </row>
    <row r="67" spans="1:12" x14ac:dyDescent="0.3">
      <c r="A67" s="18" t="s">
        <v>456</v>
      </c>
      <c r="B67" s="16" t="s">
        <v>351</v>
      </c>
      <c r="C67" s="17"/>
      <c r="D67" s="17"/>
      <c r="E67" s="17"/>
      <c r="F67" s="17"/>
      <c r="G67" s="19" t="s">
        <v>430</v>
      </c>
      <c r="H67" s="42">
        <v>2813564.93</v>
      </c>
      <c r="I67" s="42">
        <v>252079.6</v>
      </c>
      <c r="J67" s="42">
        <v>724.63</v>
      </c>
      <c r="K67" s="42">
        <v>3064919.9</v>
      </c>
      <c r="L67" s="179"/>
    </row>
    <row r="68" spans="1:12" x14ac:dyDescent="0.3">
      <c r="A68" s="18" t="s">
        <v>457</v>
      </c>
      <c r="B68" s="16" t="s">
        <v>351</v>
      </c>
      <c r="C68" s="17"/>
      <c r="D68" s="17"/>
      <c r="E68" s="17"/>
      <c r="F68" s="17"/>
      <c r="G68" s="19" t="s">
        <v>428</v>
      </c>
      <c r="H68" s="42">
        <v>9142765.6099999994</v>
      </c>
      <c r="I68" s="42">
        <v>40090.449999999997</v>
      </c>
      <c r="J68" s="42">
        <v>6200</v>
      </c>
      <c r="K68" s="42">
        <v>9176656.0600000005</v>
      </c>
      <c r="L68" s="179"/>
    </row>
    <row r="69" spans="1:12" x14ac:dyDescent="0.3">
      <c r="A69" s="18" t="s">
        <v>458</v>
      </c>
      <c r="B69" s="16" t="s">
        <v>351</v>
      </c>
      <c r="C69" s="17"/>
      <c r="D69" s="17"/>
      <c r="E69" s="17"/>
      <c r="F69" s="17"/>
      <c r="G69" s="19" t="s">
        <v>459</v>
      </c>
      <c r="H69" s="42">
        <v>17230159.93</v>
      </c>
      <c r="I69" s="42">
        <v>6990</v>
      </c>
      <c r="J69" s="42">
        <v>0</v>
      </c>
      <c r="K69" s="42">
        <v>17237149.93</v>
      </c>
      <c r="L69" s="179"/>
    </row>
    <row r="70" spans="1:12" x14ac:dyDescent="0.3">
      <c r="A70" s="18" t="s">
        <v>460</v>
      </c>
      <c r="B70" s="16" t="s">
        <v>351</v>
      </c>
      <c r="C70" s="17"/>
      <c r="D70" s="17"/>
      <c r="E70" s="17"/>
      <c r="F70" s="17"/>
      <c r="G70" s="19" t="s">
        <v>461</v>
      </c>
      <c r="H70" s="42">
        <v>1739220.39</v>
      </c>
      <c r="I70" s="42">
        <v>0</v>
      </c>
      <c r="J70" s="42">
        <v>281.72000000000003</v>
      </c>
      <c r="K70" s="42">
        <v>1738938.67</v>
      </c>
      <c r="L70" s="179"/>
    </row>
    <row r="71" spans="1:12" x14ac:dyDescent="0.3">
      <c r="A71" s="18" t="s">
        <v>462</v>
      </c>
      <c r="B71" s="16" t="s">
        <v>351</v>
      </c>
      <c r="C71" s="17"/>
      <c r="D71" s="17"/>
      <c r="E71" s="17"/>
      <c r="F71" s="17"/>
      <c r="G71" s="19" t="s">
        <v>463</v>
      </c>
      <c r="H71" s="42">
        <v>96066.05</v>
      </c>
      <c r="I71" s="42">
        <v>0</v>
      </c>
      <c r="J71" s="42">
        <v>0</v>
      </c>
      <c r="K71" s="42">
        <v>96066.05</v>
      </c>
      <c r="L71" s="179"/>
    </row>
    <row r="72" spans="1:12" x14ac:dyDescent="0.3">
      <c r="A72" s="18" t="s">
        <v>464</v>
      </c>
      <c r="B72" s="16" t="s">
        <v>351</v>
      </c>
      <c r="C72" s="17"/>
      <c r="D72" s="17"/>
      <c r="E72" s="17"/>
      <c r="F72" s="17"/>
      <c r="G72" s="19" t="s">
        <v>426</v>
      </c>
      <c r="H72" s="42">
        <v>274442.06</v>
      </c>
      <c r="I72" s="42">
        <v>0</v>
      </c>
      <c r="J72" s="42">
        <v>3278.5</v>
      </c>
      <c r="K72" s="42">
        <v>271163.56</v>
      </c>
      <c r="L72" s="179"/>
    </row>
    <row r="73" spans="1:12" x14ac:dyDescent="0.3">
      <c r="A73" s="18" t="s">
        <v>465</v>
      </c>
      <c r="B73" s="16" t="s">
        <v>351</v>
      </c>
      <c r="C73" s="17"/>
      <c r="D73" s="17"/>
      <c r="E73" s="17"/>
      <c r="F73" s="17"/>
      <c r="G73" s="19" t="s">
        <v>466</v>
      </c>
      <c r="H73" s="42">
        <v>69066</v>
      </c>
      <c r="I73" s="42">
        <v>0</v>
      </c>
      <c r="J73" s="42">
        <v>0</v>
      </c>
      <c r="K73" s="42">
        <v>69066</v>
      </c>
      <c r="L73" s="179"/>
    </row>
    <row r="74" spans="1:12" x14ac:dyDescent="0.3">
      <c r="A74" s="18" t="s">
        <v>469</v>
      </c>
      <c r="B74" s="16" t="s">
        <v>351</v>
      </c>
      <c r="C74" s="17"/>
      <c r="D74" s="17"/>
      <c r="E74" s="17"/>
      <c r="F74" s="17"/>
      <c r="G74" s="19" t="s">
        <v>470</v>
      </c>
      <c r="H74" s="42">
        <v>1988337</v>
      </c>
      <c r="I74" s="42">
        <v>0</v>
      </c>
      <c r="J74" s="42">
        <v>0</v>
      </c>
      <c r="K74" s="42">
        <v>1988337</v>
      </c>
      <c r="L74" s="179"/>
    </row>
    <row r="75" spans="1:12" x14ac:dyDescent="0.3">
      <c r="A75" s="18" t="s">
        <v>471</v>
      </c>
      <c r="B75" s="16" t="s">
        <v>351</v>
      </c>
      <c r="C75" s="17"/>
      <c r="D75" s="17"/>
      <c r="E75" s="17"/>
      <c r="F75" s="17"/>
      <c r="G75" s="19" t="s">
        <v>472</v>
      </c>
      <c r="H75" s="42">
        <v>-1988337</v>
      </c>
      <c r="I75" s="42">
        <v>0</v>
      </c>
      <c r="J75" s="42">
        <v>0</v>
      </c>
      <c r="K75" s="42">
        <v>-1988337</v>
      </c>
      <c r="L75" s="179"/>
    </row>
    <row r="76" spans="1:12" x14ac:dyDescent="0.3">
      <c r="A76" s="22" t="s">
        <v>351</v>
      </c>
      <c r="B76" s="16" t="s">
        <v>351</v>
      </c>
      <c r="C76" s="17"/>
      <c r="D76" s="17"/>
      <c r="E76" s="17"/>
      <c r="F76" s="17"/>
      <c r="G76" s="23" t="s">
        <v>351</v>
      </c>
      <c r="H76" s="31"/>
      <c r="I76" s="31"/>
      <c r="J76" s="31"/>
      <c r="K76" s="31"/>
      <c r="L76" s="25"/>
    </row>
    <row r="77" spans="1:12" x14ac:dyDescent="0.3">
      <c r="A77" s="10" t="s">
        <v>473</v>
      </c>
      <c r="B77" s="16" t="s">
        <v>351</v>
      </c>
      <c r="C77" s="17"/>
      <c r="D77" s="17"/>
      <c r="E77" s="11" t="s">
        <v>474</v>
      </c>
      <c r="F77" s="12"/>
      <c r="G77" s="12"/>
      <c r="H77" s="28">
        <v>-21307935.379999999</v>
      </c>
      <c r="I77" s="28">
        <v>10870.77</v>
      </c>
      <c r="J77" s="28">
        <v>539373.94999999995</v>
      </c>
      <c r="K77" s="28">
        <v>-21836438.559999999</v>
      </c>
      <c r="L77" s="178"/>
    </row>
    <row r="78" spans="1:12" x14ac:dyDescent="0.3">
      <c r="A78" s="10" t="s">
        <v>475</v>
      </c>
      <c r="B78" s="16" t="s">
        <v>351</v>
      </c>
      <c r="C78" s="17"/>
      <c r="D78" s="17"/>
      <c r="E78" s="17"/>
      <c r="F78" s="11" t="s">
        <v>474</v>
      </c>
      <c r="G78" s="12"/>
      <c r="H78" s="28">
        <v>-21307935.379999999</v>
      </c>
      <c r="I78" s="28">
        <v>10870.77</v>
      </c>
      <c r="J78" s="28">
        <v>539373.94999999995</v>
      </c>
      <c r="K78" s="28">
        <v>-21836438.559999999</v>
      </c>
      <c r="L78" s="178"/>
    </row>
    <row r="79" spans="1:12" x14ac:dyDescent="0.3">
      <c r="A79" s="18" t="s">
        <v>476</v>
      </c>
      <c r="B79" s="16" t="s">
        <v>351</v>
      </c>
      <c r="C79" s="17"/>
      <c r="D79" s="17"/>
      <c r="E79" s="17"/>
      <c r="F79" s="17"/>
      <c r="G79" s="19" t="s">
        <v>477</v>
      </c>
      <c r="H79" s="42">
        <v>-2371607.81</v>
      </c>
      <c r="I79" s="42">
        <v>0</v>
      </c>
      <c r="J79" s="42">
        <v>0</v>
      </c>
      <c r="K79" s="42">
        <v>-2371607.81</v>
      </c>
      <c r="L79" s="179"/>
    </row>
    <row r="80" spans="1:12" x14ac:dyDescent="0.3">
      <c r="A80" s="18" t="s">
        <v>478</v>
      </c>
      <c r="B80" s="16" t="s">
        <v>351</v>
      </c>
      <c r="C80" s="17"/>
      <c r="D80" s="17"/>
      <c r="E80" s="17"/>
      <c r="F80" s="17"/>
      <c r="G80" s="19" t="s">
        <v>439</v>
      </c>
      <c r="H80" s="42">
        <v>-3847386.35</v>
      </c>
      <c r="I80" s="42">
        <v>6200</v>
      </c>
      <c r="J80" s="42">
        <v>99282.17</v>
      </c>
      <c r="K80" s="42">
        <v>-3940468.52</v>
      </c>
      <c r="L80" s="179"/>
    </row>
    <row r="81" spans="1:12" x14ac:dyDescent="0.3">
      <c r="A81" s="18" t="s">
        <v>479</v>
      </c>
      <c r="B81" s="16" t="s">
        <v>351</v>
      </c>
      <c r="C81" s="17"/>
      <c r="D81" s="17"/>
      <c r="E81" s="17"/>
      <c r="F81" s="17"/>
      <c r="G81" s="19" t="s">
        <v>441</v>
      </c>
      <c r="H81" s="42">
        <v>-1499293.45</v>
      </c>
      <c r="I81" s="42">
        <v>651.97</v>
      </c>
      <c r="J81" s="42">
        <v>16114.93</v>
      </c>
      <c r="K81" s="42">
        <v>-1514756.41</v>
      </c>
      <c r="L81" s="179"/>
    </row>
    <row r="82" spans="1:12" x14ac:dyDescent="0.3">
      <c r="A82" s="18" t="s">
        <v>480</v>
      </c>
      <c r="B82" s="16" t="s">
        <v>351</v>
      </c>
      <c r="C82" s="17"/>
      <c r="D82" s="17"/>
      <c r="E82" s="17"/>
      <c r="F82" s="17"/>
      <c r="G82" s="19" t="s">
        <v>443</v>
      </c>
      <c r="H82" s="42">
        <v>-269006.09999999998</v>
      </c>
      <c r="I82" s="42">
        <v>458.58</v>
      </c>
      <c r="J82" s="42">
        <v>0</v>
      </c>
      <c r="K82" s="42">
        <v>-268547.52</v>
      </c>
      <c r="L82" s="179"/>
    </row>
    <row r="83" spans="1:12" x14ac:dyDescent="0.3">
      <c r="A83" s="18" t="s">
        <v>481</v>
      </c>
      <c r="B83" s="16" t="s">
        <v>351</v>
      </c>
      <c r="C83" s="17"/>
      <c r="D83" s="17"/>
      <c r="E83" s="17"/>
      <c r="F83" s="17"/>
      <c r="G83" s="19" t="s">
        <v>482</v>
      </c>
      <c r="H83" s="42">
        <v>-980172.48</v>
      </c>
      <c r="I83" s="42">
        <v>281.72000000000003</v>
      </c>
      <c r="J83" s="42">
        <v>15494.64</v>
      </c>
      <c r="K83" s="42">
        <v>-995385.4</v>
      </c>
      <c r="L83" s="179"/>
    </row>
    <row r="84" spans="1:12" x14ac:dyDescent="0.3">
      <c r="A84" s="18" t="s">
        <v>483</v>
      </c>
      <c r="B84" s="16" t="s">
        <v>351</v>
      </c>
      <c r="C84" s="17"/>
      <c r="D84" s="17"/>
      <c r="E84" s="17"/>
      <c r="F84" s="17"/>
      <c r="G84" s="19" t="s">
        <v>484</v>
      </c>
      <c r="H84" s="42">
        <v>-85593.44</v>
      </c>
      <c r="I84" s="42">
        <v>0</v>
      </c>
      <c r="J84" s="42">
        <v>765.73</v>
      </c>
      <c r="K84" s="42">
        <v>-86359.17</v>
      </c>
      <c r="L84" s="179"/>
    </row>
    <row r="85" spans="1:12" x14ac:dyDescent="0.3">
      <c r="A85" s="18" t="s">
        <v>485</v>
      </c>
      <c r="B85" s="16" t="s">
        <v>351</v>
      </c>
      <c r="C85" s="17"/>
      <c r="D85" s="17"/>
      <c r="E85" s="17"/>
      <c r="F85" s="17"/>
      <c r="G85" s="19" t="s">
        <v>486</v>
      </c>
      <c r="H85" s="42">
        <v>-11793245.48</v>
      </c>
      <c r="I85" s="42">
        <v>0</v>
      </c>
      <c r="J85" s="42">
        <v>406078.12</v>
      </c>
      <c r="K85" s="42">
        <v>-12199323.6</v>
      </c>
      <c r="L85" s="179"/>
    </row>
    <row r="86" spans="1:12" x14ac:dyDescent="0.3">
      <c r="A86" s="18" t="s">
        <v>487</v>
      </c>
      <c r="B86" s="16" t="s">
        <v>351</v>
      </c>
      <c r="C86" s="17"/>
      <c r="D86" s="17"/>
      <c r="E86" s="17"/>
      <c r="F86" s="17"/>
      <c r="G86" s="19" t="s">
        <v>488</v>
      </c>
      <c r="H86" s="42">
        <v>-167051.9</v>
      </c>
      <c r="I86" s="42">
        <v>0</v>
      </c>
      <c r="J86" s="42">
        <v>555.4</v>
      </c>
      <c r="K86" s="42">
        <v>-167607.29999999999</v>
      </c>
      <c r="L86" s="179"/>
    </row>
    <row r="87" spans="1:12" x14ac:dyDescent="0.3">
      <c r="A87" s="18" t="s">
        <v>489</v>
      </c>
      <c r="B87" s="16" t="s">
        <v>351</v>
      </c>
      <c r="C87" s="17"/>
      <c r="D87" s="17"/>
      <c r="E87" s="17"/>
      <c r="F87" s="17"/>
      <c r="G87" s="19" t="s">
        <v>445</v>
      </c>
      <c r="H87" s="42">
        <v>-271988.42</v>
      </c>
      <c r="I87" s="42">
        <v>3278.5</v>
      </c>
      <c r="J87" s="42">
        <v>246.76</v>
      </c>
      <c r="K87" s="42">
        <v>-268956.68</v>
      </c>
      <c r="L87" s="179"/>
    </row>
    <row r="88" spans="1:12" x14ac:dyDescent="0.3">
      <c r="A88" s="18" t="s">
        <v>490</v>
      </c>
      <c r="B88" s="16" t="s">
        <v>351</v>
      </c>
      <c r="C88" s="17"/>
      <c r="D88" s="17"/>
      <c r="E88" s="17"/>
      <c r="F88" s="17"/>
      <c r="G88" s="19" t="s">
        <v>491</v>
      </c>
      <c r="H88" s="42">
        <v>-22589.95</v>
      </c>
      <c r="I88" s="42">
        <v>0</v>
      </c>
      <c r="J88" s="42">
        <v>836.2</v>
      </c>
      <c r="K88" s="42">
        <v>-23426.15</v>
      </c>
      <c r="L88" s="179"/>
    </row>
    <row r="89" spans="1:12" x14ac:dyDescent="0.3">
      <c r="A89" s="22" t="s">
        <v>351</v>
      </c>
      <c r="B89" s="16" t="s">
        <v>351</v>
      </c>
      <c r="C89" s="17"/>
      <c r="D89" s="17"/>
      <c r="E89" s="17"/>
      <c r="F89" s="17"/>
      <c r="G89" s="23" t="s">
        <v>351</v>
      </c>
      <c r="H89" s="31"/>
      <c r="I89" s="31"/>
      <c r="J89" s="31"/>
      <c r="K89" s="31"/>
      <c r="L89" s="25"/>
    </row>
    <row r="90" spans="1:12" x14ac:dyDescent="0.3">
      <c r="A90" s="10" t="s">
        <v>492</v>
      </c>
      <c r="B90" s="16" t="s">
        <v>351</v>
      </c>
      <c r="C90" s="17"/>
      <c r="D90" s="17"/>
      <c r="E90" s="11" t="s">
        <v>493</v>
      </c>
      <c r="F90" s="12"/>
      <c r="G90" s="12"/>
      <c r="H90" s="28">
        <v>363492.69</v>
      </c>
      <c r="I90" s="28">
        <v>0</v>
      </c>
      <c r="J90" s="28">
        <v>0</v>
      </c>
      <c r="K90" s="28">
        <v>363492.69</v>
      </c>
      <c r="L90" s="178"/>
    </row>
    <row r="91" spans="1:12" x14ac:dyDescent="0.3">
      <c r="A91" s="10" t="s">
        <v>494</v>
      </c>
      <c r="B91" s="16" t="s">
        <v>351</v>
      </c>
      <c r="C91" s="17"/>
      <c r="D91" s="17"/>
      <c r="E91" s="17"/>
      <c r="F91" s="11" t="s">
        <v>493</v>
      </c>
      <c r="G91" s="12"/>
      <c r="H91" s="28">
        <v>363492.69</v>
      </c>
      <c r="I91" s="28">
        <v>0</v>
      </c>
      <c r="J91" s="28">
        <v>0</v>
      </c>
      <c r="K91" s="28">
        <v>363492.69</v>
      </c>
      <c r="L91" s="178"/>
    </row>
    <row r="92" spans="1:12" x14ac:dyDescent="0.3">
      <c r="A92" s="18" t="s">
        <v>495</v>
      </c>
      <c r="B92" s="16" t="s">
        <v>351</v>
      </c>
      <c r="C92" s="17"/>
      <c r="D92" s="17"/>
      <c r="E92" s="17"/>
      <c r="F92" s="17"/>
      <c r="G92" s="19" t="s">
        <v>496</v>
      </c>
      <c r="H92" s="42">
        <v>363492.69</v>
      </c>
      <c r="I92" s="42">
        <v>0</v>
      </c>
      <c r="J92" s="42">
        <v>0</v>
      </c>
      <c r="K92" s="42">
        <v>363492.69</v>
      </c>
      <c r="L92" s="179"/>
    </row>
    <row r="93" spans="1:12" x14ac:dyDescent="0.3">
      <c r="A93" s="22" t="s">
        <v>351</v>
      </c>
      <c r="B93" s="16" t="s">
        <v>351</v>
      </c>
      <c r="C93" s="17"/>
      <c r="D93" s="17"/>
      <c r="E93" s="17"/>
      <c r="F93" s="17"/>
      <c r="G93" s="23" t="s">
        <v>351</v>
      </c>
      <c r="H93" s="31"/>
      <c r="I93" s="31"/>
      <c r="J93" s="31"/>
      <c r="K93" s="31"/>
      <c r="L93" s="25"/>
    </row>
    <row r="94" spans="1:12" x14ac:dyDescent="0.3">
      <c r="A94" s="10" t="s">
        <v>497</v>
      </c>
      <c r="B94" s="16" t="s">
        <v>351</v>
      </c>
      <c r="C94" s="17"/>
      <c r="D94" s="17"/>
      <c r="E94" s="11" t="s">
        <v>498</v>
      </c>
      <c r="F94" s="12"/>
      <c r="G94" s="12"/>
      <c r="H94" s="28">
        <v>-225245.31</v>
      </c>
      <c r="I94" s="28">
        <v>0</v>
      </c>
      <c r="J94" s="28">
        <v>2852.9</v>
      </c>
      <c r="K94" s="28">
        <v>-228098.21</v>
      </c>
      <c r="L94" s="178"/>
    </row>
    <row r="95" spans="1:12" x14ac:dyDescent="0.3">
      <c r="A95" s="10" t="s">
        <v>499</v>
      </c>
      <c r="B95" s="16" t="s">
        <v>351</v>
      </c>
      <c r="C95" s="17"/>
      <c r="D95" s="17"/>
      <c r="E95" s="17"/>
      <c r="F95" s="11" t="s">
        <v>500</v>
      </c>
      <c r="G95" s="12"/>
      <c r="H95" s="28">
        <v>-225245.31</v>
      </c>
      <c r="I95" s="28">
        <v>0</v>
      </c>
      <c r="J95" s="28">
        <v>2852.9</v>
      </c>
      <c r="K95" s="28">
        <v>-228098.21</v>
      </c>
      <c r="L95" s="178"/>
    </row>
    <row r="96" spans="1:12" x14ac:dyDescent="0.3">
      <c r="A96" s="18" t="s">
        <v>501</v>
      </c>
      <c r="B96" s="16" t="s">
        <v>351</v>
      </c>
      <c r="C96" s="17"/>
      <c r="D96" s="17"/>
      <c r="E96" s="17"/>
      <c r="F96" s="17"/>
      <c r="G96" s="19" t="s">
        <v>502</v>
      </c>
      <c r="H96" s="42">
        <v>-225245.31</v>
      </c>
      <c r="I96" s="42">
        <v>0</v>
      </c>
      <c r="J96" s="42">
        <v>2852.9</v>
      </c>
      <c r="K96" s="42">
        <v>-228098.21</v>
      </c>
      <c r="L96" s="179"/>
    </row>
    <row r="97" spans="1:12" x14ac:dyDescent="0.3">
      <c r="A97" s="10" t="s">
        <v>351</v>
      </c>
      <c r="B97" s="16" t="s">
        <v>351</v>
      </c>
      <c r="C97" s="17"/>
      <c r="D97" s="17"/>
      <c r="E97" s="11" t="s">
        <v>351</v>
      </c>
      <c r="F97" s="12"/>
      <c r="G97" s="12"/>
      <c r="H97" s="54"/>
      <c r="I97" s="54"/>
      <c r="J97" s="54"/>
      <c r="K97" s="54"/>
      <c r="L97" s="12"/>
    </row>
    <row r="98" spans="1:12" x14ac:dyDescent="0.3">
      <c r="A98" s="10" t="s">
        <v>52</v>
      </c>
      <c r="B98" s="11" t="s">
        <v>503</v>
      </c>
      <c r="C98" s="12"/>
      <c r="D98" s="12"/>
      <c r="E98" s="12"/>
      <c r="F98" s="12"/>
      <c r="G98" s="12"/>
      <c r="H98" s="28">
        <v>63261231.859999999</v>
      </c>
      <c r="I98" s="28">
        <v>16065232.84</v>
      </c>
      <c r="J98" s="28">
        <v>17543705</v>
      </c>
      <c r="K98" s="28">
        <v>64739704.020000003</v>
      </c>
      <c r="L98" s="178"/>
    </row>
    <row r="99" spans="1:12" x14ac:dyDescent="0.3">
      <c r="A99" s="10" t="s">
        <v>504</v>
      </c>
      <c r="B99" s="15" t="s">
        <v>351</v>
      </c>
      <c r="C99" s="11" t="s">
        <v>505</v>
      </c>
      <c r="D99" s="12"/>
      <c r="E99" s="12"/>
      <c r="F99" s="12"/>
      <c r="G99" s="12"/>
      <c r="H99" s="28">
        <v>50054924.68</v>
      </c>
      <c r="I99" s="28">
        <v>15814093.380000001</v>
      </c>
      <c r="J99" s="28">
        <v>17534748.170000002</v>
      </c>
      <c r="K99" s="28">
        <v>51775579.469999999</v>
      </c>
      <c r="L99" s="178"/>
    </row>
    <row r="100" spans="1:12" x14ac:dyDescent="0.3">
      <c r="A100" s="10" t="s">
        <v>506</v>
      </c>
      <c r="B100" s="16" t="s">
        <v>351</v>
      </c>
      <c r="C100" s="17"/>
      <c r="D100" s="11" t="s">
        <v>507</v>
      </c>
      <c r="E100" s="12"/>
      <c r="F100" s="12"/>
      <c r="G100" s="12"/>
      <c r="H100" s="28">
        <v>7142969.0800000001</v>
      </c>
      <c r="I100" s="28">
        <v>10529443.779999999</v>
      </c>
      <c r="J100" s="28">
        <v>11080827.68</v>
      </c>
      <c r="K100" s="28">
        <v>7694352.9800000004</v>
      </c>
      <c r="L100" s="178"/>
    </row>
    <row r="101" spans="1:12" x14ac:dyDescent="0.3">
      <c r="A101" s="10" t="s">
        <v>508</v>
      </c>
      <c r="B101" s="16" t="s">
        <v>351</v>
      </c>
      <c r="C101" s="17"/>
      <c r="D101" s="17"/>
      <c r="E101" s="11" t="s">
        <v>509</v>
      </c>
      <c r="F101" s="12"/>
      <c r="G101" s="12"/>
      <c r="H101" s="28">
        <v>5422011.29</v>
      </c>
      <c r="I101" s="28">
        <v>7928032.75</v>
      </c>
      <c r="J101" s="28">
        <v>8287889.3600000003</v>
      </c>
      <c r="K101" s="28">
        <v>5781867.9000000004</v>
      </c>
      <c r="L101" s="178"/>
    </row>
    <row r="102" spans="1:12" x14ac:dyDescent="0.3">
      <c r="A102" s="10" t="s">
        <v>510</v>
      </c>
      <c r="B102" s="16" t="s">
        <v>351</v>
      </c>
      <c r="C102" s="17"/>
      <c r="D102" s="17"/>
      <c r="E102" s="17"/>
      <c r="F102" s="11" t="s">
        <v>509</v>
      </c>
      <c r="G102" s="12"/>
      <c r="H102" s="28">
        <v>5422011.29</v>
      </c>
      <c r="I102" s="28">
        <v>7928032.75</v>
      </c>
      <c r="J102" s="28">
        <v>8287889.3600000003</v>
      </c>
      <c r="K102" s="28">
        <v>5781867.9000000004</v>
      </c>
      <c r="L102" s="178"/>
    </row>
    <row r="103" spans="1:12" x14ac:dyDescent="0.3">
      <c r="A103" s="18" t="s">
        <v>511</v>
      </c>
      <c r="B103" s="16" t="s">
        <v>351</v>
      </c>
      <c r="C103" s="17"/>
      <c r="D103" s="17"/>
      <c r="E103" s="17"/>
      <c r="F103" s="17"/>
      <c r="G103" s="19" t="s">
        <v>512</v>
      </c>
      <c r="H103" s="42">
        <v>0</v>
      </c>
      <c r="I103" s="42">
        <v>2086348.57</v>
      </c>
      <c r="J103" s="42">
        <v>2086348.57</v>
      </c>
      <c r="K103" s="42">
        <v>0</v>
      </c>
      <c r="L103" s="179"/>
    </row>
    <row r="104" spans="1:12" x14ac:dyDescent="0.3">
      <c r="A104" s="18" t="s">
        <v>513</v>
      </c>
      <c r="B104" s="16" t="s">
        <v>351</v>
      </c>
      <c r="C104" s="17"/>
      <c r="D104" s="17"/>
      <c r="E104" s="17"/>
      <c r="F104" s="17"/>
      <c r="G104" s="19" t="s">
        <v>514</v>
      </c>
      <c r="H104" s="42">
        <v>3443142.68</v>
      </c>
      <c r="I104" s="42">
        <v>3443142.68</v>
      </c>
      <c r="J104" s="42">
        <v>3586958.09</v>
      </c>
      <c r="K104" s="42">
        <v>3586958.09</v>
      </c>
      <c r="L104" s="179"/>
    </row>
    <row r="105" spans="1:12" x14ac:dyDescent="0.3">
      <c r="A105" s="18" t="s">
        <v>515</v>
      </c>
      <c r="B105" s="16" t="s">
        <v>351</v>
      </c>
      <c r="C105" s="17"/>
      <c r="D105" s="17"/>
      <c r="E105" s="17"/>
      <c r="F105" s="17"/>
      <c r="G105" s="19" t="s">
        <v>516</v>
      </c>
      <c r="H105" s="42">
        <v>1757971.92</v>
      </c>
      <c r="I105" s="42">
        <v>1757971.92</v>
      </c>
      <c r="J105" s="42">
        <v>1971102.71</v>
      </c>
      <c r="K105" s="42">
        <v>1971102.71</v>
      </c>
      <c r="L105" s="179"/>
    </row>
    <row r="106" spans="1:12" x14ac:dyDescent="0.3">
      <c r="A106" s="18" t="s">
        <v>517</v>
      </c>
      <c r="B106" s="16" t="s">
        <v>351</v>
      </c>
      <c r="C106" s="17"/>
      <c r="D106" s="17"/>
      <c r="E106" s="17"/>
      <c r="F106" s="17"/>
      <c r="G106" s="19" t="s">
        <v>518</v>
      </c>
      <c r="H106" s="42">
        <v>0</v>
      </c>
      <c r="I106" s="42">
        <v>8136.6</v>
      </c>
      <c r="J106" s="42">
        <v>8136.6</v>
      </c>
      <c r="K106" s="42">
        <v>0</v>
      </c>
      <c r="L106" s="179"/>
    </row>
    <row r="107" spans="1:12" x14ac:dyDescent="0.3">
      <c r="A107" s="18" t="s">
        <v>519</v>
      </c>
      <c r="B107" s="16" t="s">
        <v>351</v>
      </c>
      <c r="C107" s="17"/>
      <c r="D107" s="17"/>
      <c r="E107" s="17"/>
      <c r="F107" s="17"/>
      <c r="G107" s="19" t="s">
        <v>520</v>
      </c>
      <c r="H107" s="42">
        <v>0</v>
      </c>
      <c r="I107" s="42">
        <v>27760.16</v>
      </c>
      <c r="J107" s="42">
        <v>27760.16</v>
      </c>
      <c r="K107" s="42">
        <v>0</v>
      </c>
      <c r="L107" s="179"/>
    </row>
    <row r="108" spans="1:12" x14ac:dyDescent="0.3">
      <c r="A108" s="18" t="s">
        <v>521</v>
      </c>
      <c r="B108" s="16" t="s">
        <v>351</v>
      </c>
      <c r="C108" s="17"/>
      <c r="D108" s="17"/>
      <c r="E108" s="17"/>
      <c r="F108" s="17"/>
      <c r="G108" s="19" t="s">
        <v>522</v>
      </c>
      <c r="H108" s="42">
        <v>220896.69</v>
      </c>
      <c r="I108" s="42">
        <v>604672.81999999995</v>
      </c>
      <c r="J108" s="42">
        <v>607583.23</v>
      </c>
      <c r="K108" s="42">
        <v>223807.1</v>
      </c>
      <c r="L108" s="179"/>
    </row>
    <row r="109" spans="1:12" x14ac:dyDescent="0.3">
      <c r="A109" s="22" t="s">
        <v>351</v>
      </c>
      <c r="B109" s="16" t="s">
        <v>351</v>
      </c>
      <c r="C109" s="17"/>
      <c r="D109" s="17"/>
      <c r="E109" s="17"/>
      <c r="F109" s="17"/>
      <c r="G109" s="23" t="s">
        <v>351</v>
      </c>
      <c r="H109" s="31"/>
      <c r="I109" s="31"/>
      <c r="J109" s="31"/>
      <c r="K109" s="31"/>
      <c r="L109" s="25"/>
    </row>
    <row r="110" spans="1:12" x14ac:dyDescent="0.3">
      <c r="A110" s="10" t="s">
        <v>523</v>
      </c>
      <c r="B110" s="16" t="s">
        <v>351</v>
      </c>
      <c r="C110" s="17"/>
      <c r="D110" s="17"/>
      <c r="E110" s="11" t="s">
        <v>524</v>
      </c>
      <c r="F110" s="12"/>
      <c r="G110" s="12"/>
      <c r="H110" s="28">
        <v>916964.7</v>
      </c>
      <c r="I110" s="28">
        <v>930479.27</v>
      </c>
      <c r="J110" s="28">
        <v>914710.09</v>
      </c>
      <c r="K110" s="28">
        <v>901195.52</v>
      </c>
      <c r="L110" s="178"/>
    </row>
    <row r="111" spans="1:12" x14ac:dyDescent="0.3">
      <c r="A111" s="10" t="s">
        <v>525</v>
      </c>
      <c r="B111" s="16" t="s">
        <v>351</v>
      </c>
      <c r="C111" s="17"/>
      <c r="D111" s="17"/>
      <c r="E111" s="17"/>
      <c r="F111" s="11" t="s">
        <v>524</v>
      </c>
      <c r="G111" s="12"/>
      <c r="H111" s="28">
        <v>916964.7</v>
      </c>
      <c r="I111" s="28">
        <v>930479.27</v>
      </c>
      <c r="J111" s="28">
        <v>914710.09</v>
      </c>
      <c r="K111" s="28">
        <v>901195.52</v>
      </c>
      <c r="L111" s="178"/>
    </row>
    <row r="112" spans="1:12" x14ac:dyDescent="0.3">
      <c r="A112" s="18" t="s">
        <v>526</v>
      </c>
      <c r="B112" s="16" t="s">
        <v>351</v>
      </c>
      <c r="C112" s="17"/>
      <c r="D112" s="17"/>
      <c r="E112" s="17"/>
      <c r="F112" s="17"/>
      <c r="G112" s="19" t="s">
        <v>527</v>
      </c>
      <c r="H112" s="42">
        <v>719532.69</v>
      </c>
      <c r="I112" s="42">
        <v>733047.26</v>
      </c>
      <c r="J112" s="42">
        <v>722695.26</v>
      </c>
      <c r="K112" s="42">
        <v>709180.69</v>
      </c>
      <c r="L112" s="179"/>
    </row>
    <row r="113" spans="1:12" x14ac:dyDescent="0.3">
      <c r="A113" s="18" t="s">
        <v>528</v>
      </c>
      <c r="B113" s="16" t="s">
        <v>351</v>
      </c>
      <c r="C113" s="17"/>
      <c r="D113" s="17"/>
      <c r="E113" s="17"/>
      <c r="F113" s="17"/>
      <c r="G113" s="19" t="s">
        <v>529</v>
      </c>
      <c r="H113" s="42">
        <v>162860.26999999999</v>
      </c>
      <c r="I113" s="42">
        <v>162860.26999999999</v>
      </c>
      <c r="J113" s="42">
        <v>160764.67000000001</v>
      </c>
      <c r="K113" s="42">
        <v>160764.67000000001</v>
      </c>
      <c r="L113" s="179"/>
    </row>
    <row r="114" spans="1:12" x14ac:dyDescent="0.3">
      <c r="A114" s="18" t="s">
        <v>530</v>
      </c>
      <c r="B114" s="16" t="s">
        <v>351</v>
      </c>
      <c r="C114" s="17"/>
      <c r="D114" s="17"/>
      <c r="E114" s="17"/>
      <c r="F114" s="17"/>
      <c r="G114" s="19" t="s">
        <v>531</v>
      </c>
      <c r="H114" s="42">
        <v>0</v>
      </c>
      <c r="I114" s="42">
        <v>0</v>
      </c>
      <c r="J114" s="42">
        <v>143.68</v>
      </c>
      <c r="K114" s="42">
        <v>143.68</v>
      </c>
      <c r="L114" s="179"/>
    </row>
    <row r="115" spans="1:12" x14ac:dyDescent="0.3">
      <c r="A115" s="18" t="s">
        <v>532</v>
      </c>
      <c r="B115" s="16" t="s">
        <v>351</v>
      </c>
      <c r="C115" s="17"/>
      <c r="D115" s="17"/>
      <c r="E115" s="17"/>
      <c r="F115" s="17"/>
      <c r="G115" s="19" t="s">
        <v>533</v>
      </c>
      <c r="H115" s="42">
        <v>20193.8</v>
      </c>
      <c r="I115" s="42">
        <v>20193.8</v>
      </c>
      <c r="J115" s="42">
        <v>19947.8</v>
      </c>
      <c r="K115" s="42">
        <v>19947.8</v>
      </c>
      <c r="L115" s="179"/>
    </row>
    <row r="116" spans="1:12" x14ac:dyDescent="0.3">
      <c r="A116" s="18" t="s">
        <v>534</v>
      </c>
      <c r="B116" s="16" t="s">
        <v>351</v>
      </c>
      <c r="C116" s="17"/>
      <c r="D116" s="17"/>
      <c r="E116" s="17"/>
      <c r="F116" s="17"/>
      <c r="G116" s="19" t="s">
        <v>535</v>
      </c>
      <c r="H116" s="42">
        <v>14377.94</v>
      </c>
      <c r="I116" s="42">
        <v>14377.94</v>
      </c>
      <c r="J116" s="42">
        <v>11158.68</v>
      </c>
      <c r="K116" s="42">
        <v>11158.68</v>
      </c>
      <c r="L116" s="179"/>
    </row>
    <row r="117" spans="1:12" x14ac:dyDescent="0.3">
      <c r="A117" s="22" t="s">
        <v>351</v>
      </c>
      <c r="B117" s="16" t="s">
        <v>351</v>
      </c>
      <c r="C117" s="17"/>
      <c r="D117" s="17"/>
      <c r="E117" s="17"/>
      <c r="F117" s="17"/>
      <c r="G117" s="23" t="s">
        <v>351</v>
      </c>
      <c r="H117" s="31"/>
      <c r="I117" s="31"/>
      <c r="J117" s="31"/>
      <c r="K117" s="31"/>
      <c r="L117" s="25"/>
    </row>
    <row r="118" spans="1:12" x14ac:dyDescent="0.3">
      <c r="A118" s="10" t="s">
        <v>536</v>
      </c>
      <c r="B118" s="16" t="s">
        <v>351</v>
      </c>
      <c r="C118" s="17"/>
      <c r="D118" s="17"/>
      <c r="E118" s="11" t="s">
        <v>537</v>
      </c>
      <c r="F118" s="12"/>
      <c r="G118" s="12"/>
      <c r="H118" s="28">
        <v>281305.65000000002</v>
      </c>
      <c r="I118" s="28">
        <v>268129.46000000002</v>
      </c>
      <c r="J118" s="28">
        <v>252080.71</v>
      </c>
      <c r="K118" s="28">
        <v>265256.90000000002</v>
      </c>
      <c r="L118" s="178"/>
    </row>
    <row r="119" spans="1:12" x14ac:dyDescent="0.3">
      <c r="A119" s="10" t="s">
        <v>538</v>
      </c>
      <c r="B119" s="16" t="s">
        <v>351</v>
      </c>
      <c r="C119" s="17"/>
      <c r="D119" s="17"/>
      <c r="E119" s="17"/>
      <c r="F119" s="11" t="s">
        <v>537</v>
      </c>
      <c r="G119" s="12"/>
      <c r="H119" s="28">
        <v>281305.65000000002</v>
      </c>
      <c r="I119" s="28">
        <v>268129.46000000002</v>
      </c>
      <c r="J119" s="28">
        <v>252080.71</v>
      </c>
      <c r="K119" s="28">
        <v>265256.90000000002</v>
      </c>
      <c r="L119" s="178"/>
    </row>
    <row r="120" spans="1:12" x14ac:dyDescent="0.3">
      <c r="A120" s="18" t="s">
        <v>539</v>
      </c>
      <c r="B120" s="16" t="s">
        <v>351</v>
      </c>
      <c r="C120" s="17"/>
      <c r="D120" s="17"/>
      <c r="E120" s="17"/>
      <c r="F120" s="17"/>
      <c r="G120" s="19" t="s">
        <v>540</v>
      </c>
      <c r="H120" s="42">
        <v>157540.42000000001</v>
      </c>
      <c r="I120" s="42">
        <v>158286.07999999999</v>
      </c>
      <c r="J120" s="42">
        <v>143122.16</v>
      </c>
      <c r="K120" s="42">
        <v>142376.5</v>
      </c>
      <c r="L120" s="179"/>
    </row>
    <row r="121" spans="1:12" x14ac:dyDescent="0.3">
      <c r="A121" s="18" t="s">
        <v>541</v>
      </c>
      <c r="B121" s="16" t="s">
        <v>351</v>
      </c>
      <c r="C121" s="17"/>
      <c r="D121" s="17"/>
      <c r="E121" s="17"/>
      <c r="F121" s="17"/>
      <c r="G121" s="19" t="s">
        <v>542</v>
      </c>
      <c r="H121" s="42">
        <v>1263.68</v>
      </c>
      <c r="I121" s="42">
        <v>1263.69</v>
      </c>
      <c r="J121" s="42">
        <v>1220.07</v>
      </c>
      <c r="K121" s="42">
        <v>1220.06</v>
      </c>
      <c r="L121" s="179"/>
    </row>
    <row r="122" spans="1:12" x14ac:dyDescent="0.3">
      <c r="A122" s="18" t="s">
        <v>543</v>
      </c>
      <c r="B122" s="16" t="s">
        <v>351</v>
      </c>
      <c r="C122" s="17"/>
      <c r="D122" s="17"/>
      <c r="E122" s="17"/>
      <c r="F122" s="17"/>
      <c r="G122" s="19" t="s">
        <v>544</v>
      </c>
      <c r="H122" s="42">
        <v>5933.17</v>
      </c>
      <c r="I122" s="42">
        <v>5933.26</v>
      </c>
      <c r="J122" s="42">
        <v>5568.4</v>
      </c>
      <c r="K122" s="42">
        <v>5568.31</v>
      </c>
      <c r="L122" s="179"/>
    </row>
    <row r="123" spans="1:12" x14ac:dyDescent="0.3">
      <c r="A123" s="18" t="s">
        <v>545</v>
      </c>
      <c r="B123" s="16" t="s">
        <v>351</v>
      </c>
      <c r="C123" s="17"/>
      <c r="D123" s="17"/>
      <c r="E123" s="17"/>
      <c r="F123" s="17"/>
      <c r="G123" s="19" t="s">
        <v>546</v>
      </c>
      <c r="H123" s="42">
        <v>40312.89</v>
      </c>
      <c r="I123" s="42">
        <v>26390.9</v>
      </c>
      <c r="J123" s="42">
        <v>25113.19</v>
      </c>
      <c r="K123" s="42">
        <v>39035.18</v>
      </c>
      <c r="L123" s="179"/>
    </row>
    <row r="124" spans="1:12" x14ac:dyDescent="0.3">
      <c r="A124" s="18" t="s">
        <v>547</v>
      </c>
      <c r="B124" s="16" t="s">
        <v>351</v>
      </c>
      <c r="C124" s="17"/>
      <c r="D124" s="17"/>
      <c r="E124" s="17"/>
      <c r="F124" s="17"/>
      <c r="G124" s="19" t="s">
        <v>548</v>
      </c>
      <c r="H124" s="42">
        <v>43709.73</v>
      </c>
      <c r="I124" s="42">
        <v>43709.75</v>
      </c>
      <c r="J124" s="42">
        <v>44803.74</v>
      </c>
      <c r="K124" s="42">
        <v>44803.72</v>
      </c>
      <c r="L124" s="179"/>
    </row>
    <row r="125" spans="1:12" x14ac:dyDescent="0.3">
      <c r="A125" s="18" t="s">
        <v>549</v>
      </c>
      <c r="B125" s="16" t="s">
        <v>351</v>
      </c>
      <c r="C125" s="17"/>
      <c r="D125" s="17"/>
      <c r="E125" s="17"/>
      <c r="F125" s="17"/>
      <c r="G125" s="19" t="s">
        <v>550</v>
      </c>
      <c r="H125" s="42">
        <v>12147.81</v>
      </c>
      <c r="I125" s="42">
        <v>12147.83</v>
      </c>
      <c r="J125" s="42">
        <v>11188.99</v>
      </c>
      <c r="K125" s="42">
        <v>11188.97</v>
      </c>
      <c r="L125" s="179"/>
    </row>
    <row r="126" spans="1:12" x14ac:dyDescent="0.3">
      <c r="A126" s="18" t="s">
        <v>551</v>
      </c>
      <c r="B126" s="16" t="s">
        <v>351</v>
      </c>
      <c r="C126" s="17"/>
      <c r="D126" s="17"/>
      <c r="E126" s="17"/>
      <c r="F126" s="17"/>
      <c r="G126" s="19" t="s">
        <v>552</v>
      </c>
      <c r="H126" s="42">
        <v>2318.9299999999998</v>
      </c>
      <c r="I126" s="42">
        <v>2318.9299999999998</v>
      </c>
      <c r="J126" s="42">
        <v>1725.02</v>
      </c>
      <c r="K126" s="42">
        <v>1725.02</v>
      </c>
      <c r="L126" s="179"/>
    </row>
    <row r="127" spans="1:12" x14ac:dyDescent="0.3">
      <c r="A127" s="18" t="s">
        <v>553</v>
      </c>
      <c r="B127" s="16" t="s">
        <v>351</v>
      </c>
      <c r="C127" s="17"/>
      <c r="D127" s="17"/>
      <c r="E127" s="17"/>
      <c r="F127" s="17"/>
      <c r="G127" s="19" t="s">
        <v>554</v>
      </c>
      <c r="H127" s="42">
        <v>18079.02</v>
      </c>
      <c r="I127" s="42">
        <v>18079.02</v>
      </c>
      <c r="J127" s="42">
        <v>19339.14</v>
      </c>
      <c r="K127" s="42">
        <v>19339.14</v>
      </c>
      <c r="L127" s="179"/>
    </row>
    <row r="128" spans="1:12" x14ac:dyDescent="0.3">
      <c r="A128" s="22" t="s">
        <v>351</v>
      </c>
      <c r="B128" s="16" t="s">
        <v>351</v>
      </c>
      <c r="C128" s="17"/>
      <c r="D128" s="17"/>
      <c r="E128" s="17"/>
      <c r="F128" s="17"/>
      <c r="G128" s="23" t="s">
        <v>351</v>
      </c>
      <c r="H128" s="31"/>
      <c r="I128" s="31"/>
      <c r="J128" s="31"/>
      <c r="K128" s="31"/>
      <c r="L128" s="25"/>
    </row>
    <row r="129" spans="1:12" x14ac:dyDescent="0.3">
      <c r="A129" s="10" t="s">
        <v>555</v>
      </c>
      <c r="B129" s="16" t="s">
        <v>351</v>
      </c>
      <c r="C129" s="17"/>
      <c r="D129" s="17"/>
      <c r="E129" s="11" t="s">
        <v>556</v>
      </c>
      <c r="F129" s="12"/>
      <c r="G129" s="12"/>
      <c r="H129" s="28">
        <v>522687.44</v>
      </c>
      <c r="I129" s="28">
        <v>1402802.3</v>
      </c>
      <c r="J129" s="28">
        <v>1626147.52</v>
      </c>
      <c r="K129" s="28">
        <v>746032.66</v>
      </c>
      <c r="L129" s="178"/>
    </row>
    <row r="130" spans="1:12" x14ac:dyDescent="0.3">
      <c r="A130" s="10" t="s">
        <v>557</v>
      </c>
      <c r="B130" s="16" t="s">
        <v>351</v>
      </c>
      <c r="C130" s="17"/>
      <c r="D130" s="17"/>
      <c r="E130" s="17"/>
      <c r="F130" s="11" t="s">
        <v>556</v>
      </c>
      <c r="G130" s="12"/>
      <c r="H130" s="28">
        <v>522687.44</v>
      </c>
      <c r="I130" s="28">
        <v>1402802.3</v>
      </c>
      <c r="J130" s="28">
        <v>1626147.52</v>
      </c>
      <c r="K130" s="28">
        <v>746032.66</v>
      </c>
      <c r="L130" s="178"/>
    </row>
    <row r="131" spans="1:12" x14ac:dyDescent="0.3">
      <c r="A131" s="18" t="s">
        <v>558</v>
      </c>
      <c r="B131" s="16" t="s">
        <v>351</v>
      </c>
      <c r="C131" s="17"/>
      <c r="D131" s="17"/>
      <c r="E131" s="17"/>
      <c r="F131" s="17"/>
      <c r="G131" s="19" t="s">
        <v>559</v>
      </c>
      <c r="H131" s="42">
        <v>522687.44</v>
      </c>
      <c r="I131" s="42">
        <v>1402802.3</v>
      </c>
      <c r="J131" s="42">
        <v>1626147.52</v>
      </c>
      <c r="K131" s="42">
        <v>746032.66</v>
      </c>
      <c r="L131" s="179"/>
    </row>
    <row r="132" spans="1:12" x14ac:dyDescent="0.3">
      <c r="A132" s="22" t="s">
        <v>351</v>
      </c>
      <c r="B132" s="16" t="s">
        <v>351</v>
      </c>
      <c r="C132" s="17"/>
      <c r="D132" s="17"/>
      <c r="E132" s="17"/>
      <c r="F132" s="17"/>
      <c r="G132" s="23" t="s">
        <v>351</v>
      </c>
      <c r="H132" s="31"/>
      <c r="I132" s="31"/>
      <c r="J132" s="31"/>
      <c r="K132" s="31"/>
      <c r="L132" s="25"/>
    </row>
    <row r="133" spans="1:12" x14ac:dyDescent="0.3">
      <c r="A133" s="10" t="s">
        <v>563</v>
      </c>
      <c r="B133" s="16" t="s">
        <v>351</v>
      </c>
      <c r="C133" s="17"/>
      <c r="D133" s="11" t="s">
        <v>564</v>
      </c>
      <c r="E133" s="12"/>
      <c r="F133" s="12"/>
      <c r="G133" s="12"/>
      <c r="H133" s="28">
        <v>42911955.600000001</v>
      </c>
      <c r="I133" s="28">
        <v>5284649.5999999996</v>
      </c>
      <c r="J133" s="28">
        <v>6453920.4900000002</v>
      </c>
      <c r="K133" s="28">
        <v>44081226.490000002</v>
      </c>
      <c r="L133" s="178"/>
    </row>
    <row r="134" spans="1:12" x14ac:dyDescent="0.3">
      <c r="A134" s="10" t="s">
        <v>565</v>
      </c>
      <c r="B134" s="16" t="s">
        <v>351</v>
      </c>
      <c r="C134" s="17"/>
      <c r="D134" s="17"/>
      <c r="E134" s="11" t="s">
        <v>564</v>
      </c>
      <c r="F134" s="12"/>
      <c r="G134" s="12"/>
      <c r="H134" s="28">
        <v>42911955.600000001</v>
      </c>
      <c r="I134" s="28">
        <v>5284649.5999999996</v>
      </c>
      <c r="J134" s="28">
        <v>6453920.4900000002</v>
      </c>
      <c r="K134" s="28">
        <v>44081226.490000002</v>
      </c>
      <c r="L134" s="178"/>
    </row>
    <row r="135" spans="1:12" x14ac:dyDescent="0.3">
      <c r="A135" s="10" t="s">
        <v>566</v>
      </c>
      <c r="B135" s="16" t="s">
        <v>351</v>
      </c>
      <c r="C135" s="17"/>
      <c r="D135" s="17"/>
      <c r="E135" s="17"/>
      <c r="F135" s="11" t="s">
        <v>564</v>
      </c>
      <c r="G135" s="12"/>
      <c r="H135" s="28">
        <v>42911955.600000001</v>
      </c>
      <c r="I135" s="28">
        <v>5284649.5999999996</v>
      </c>
      <c r="J135" s="28">
        <v>6453920.4900000002</v>
      </c>
      <c r="K135" s="28">
        <v>44081226.490000002</v>
      </c>
      <c r="L135" s="178"/>
    </row>
    <row r="136" spans="1:12" x14ac:dyDescent="0.3">
      <c r="A136" s="18" t="s">
        <v>567</v>
      </c>
      <c r="B136" s="16" t="s">
        <v>351</v>
      </c>
      <c r="C136" s="17"/>
      <c r="D136" s="17"/>
      <c r="E136" s="17"/>
      <c r="F136" s="17"/>
      <c r="G136" s="19" t="s">
        <v>568</v>
      </c>
      <c r="H136" s="42">
        <v>42911955.600000001</v>
      </c>
      <c r="I136" s="42">
        <v>5284649.5999999996</v>
      </c>
      <c r="J136" s="42">
        <v>6453920.4900000002</v>
      </c>
      <c r="K136" s="42">
        <v>44081226.490000002</v>
      </c>
      <c r="L136" s="179"/>
    </row>
    <row r="137" spans="1:12" x14ac:dyDescent="0.3">
      <c r="A137" s="22" t="s">
        <v>351</v>
      </c>
      <c r="B137" s="16" t="s">
        <v>351</v>
      </c>
      <c r="C137" s="17"/>
      <c r="D137" s="17"/>
      <c r="E137" s="17"/>
      <c r="F137" s="17"/>
      <c r="G137" s="23" t="s">
        <v>351</v>
      </c>
      <c r="H137" s="31"/>
      <c r="I137" s="31"/>
      <c r="J137" s="31"/>
      <c r="K137" s="31"/>
      <c r="L137" s="25"/>
    </row>
    <row r="138" spans="1:12" x14ac:dyDescent="0.3">
      <c r="A138" s="10" t="s">
        <v>569</v>
      </c>
      <c r="B138" s="15" t="s">
        <v>351</v>
      </c>
      <c r="C138" s="11" t="s">
        <v>570</v>
      </c>
      <c r="D138" s="12"/>
      <c r="E138" s="12"/>
      <c r="F138" s="12"/>
      <c r="G138" s="12"/>
      <c r="H138" s="28">
        <v>15194644.18</v>
      </c>
      <c r="I138" s="28">
        <v>251139.46</v>
      </c>
      <c r="J138" s="28">
        <v>8956.83</v>
      </c>
      <c r="K138" s="28">
        <v>14952461.550000001</v>
      </c>
      <c r="L138" s="178"/>
    </row>
    <row r="139" spans="1:12" x14ac:dyDescent="0.3">
      <c r="A139" s="10" t="s">
        <v>571</v>
      </c>
      <c r="B139" s="16" t="s">
        <v>351</v>
      </c>
      <c r="C139" s="17"/>
      <c r="D139" s="11" t="s">
        <v>572</v>
      </c>
      <c r="E139" s="12"/>
      <c r="F139" s="12"/>
      <c r="G139" s="12"/>
      <c r="H139" s="28">
        <v>15194644.18</v>
      </c>
      <c r="I139" s="28">
        <v>251139.46</v>
      </c>
      <c r="J139" s="28">
        <v>8956.83</v>
      </c>
      <c r="K139" s="28">
        <v>14952461.550000001</v>
      </c>
      <c r="L139" s="178"/>
    </row>
    <row r="140" spans="1:12" x14ac:dyDescent="0.3">
      <c r="A140" s="10" t="s">
        <v>573</v>
      </c>
      <c r="B140" s="16" t="s">
        <v>351</v>
      </c>
      <c r="C140" s="17"/>
      <c r="D140" s="17"/>
      <c r="E140" s="11" t="s">
        <v>574</v>
      </c>
      <c r="F140" s="12"/>
      <c r="G140" s="12"/>
      <c r="H140" s="28">
        <v>14879755.810000001</v>
      </c>
      <c r="I140" s="28">
        <v>245587.16</v>
      </c>
      <c r="J140" s="28">
        <v>0</v>
      </c>
      <c r="K140" s="28">
        <v>14634168.65</v>
      </c>
      <c r="L140" s="178"/>
    </row>
    <row r="141" spans="1:12" x14ac:dyDescent="0.3">
      <c r="A141" s="10" t="s">
        <v>575</v>
      </c>
      <c r="B141" s="16" t="s">
        <v>351</v>
      </c>
      <c r="C141" s="17"/>
      <c r="D141" s="17"/>
      <c r="E141" s="17"/>
      <c r="F141" s="11" t="s">
        <v>574</v>
      </c>
      <c r="G141" s="12"/>
      <c r="H141" s="28">
        <v>14879755.810000001</v>
      </c>
      <c r="I141" s="28">
        <v>245587.16</v>
      </c>
      <c r="J141" s="28">
        <v>0</v>
      </c>
      <c r="K141" s="28">
        <v>14634168.65</v>
      </c>
      <c r="L141" s="178"/>
    </row>
    <row r="142" spans="1:12" x14ac:dyDescent="0.3">
      <c r="A142" s="18" t="s">
        <v>578</v>
      </c>
      <c r="B142" s="16" t="s">
        <v>351</v>
      </c>
      <c r="C142" s="17"/>
      <c r="D142" s="17"/>
      <c r="E142" s="17"/>
      <c r="F142" s="17"/>
      <c r="G142" s="19" t="s">
        <v>579</v>
      </c>
      <c r="H142" s="42">
        <v>14879755.810000001</v>
      </c>
      <c r="I142" s="42">
        <v>245587.16</v>
      </c>
      <c r="J142" s="42">
        <v>0</v>
      </c>
      <c r="K142" s="42">
        <v>14634168.65</v>
      </c>
      <c r="L142" s="179"/>
    </row>
    <row r="143" spans="1:12" x14ac:dyDescent="0.3">
      <c r="A143" s="22" t="s">
        <v>351</v>
      </c>
      <c r="B143" s="16" t="s">
        <v>351</v>
      </c>
      <c r="C143" s="17"/>
      <c r="D143" s="17"/>
      <c r="E143" s="17"/>
      <c r="F143" s="17"/>
      <c r="G143" s="23" t="s">
        <v>351</v>
      </c>
      <c r="H143" s="31"/>
      <c r="I143" s="31"/>
      <c r="J143" s="31"/>
      <c r="K143" s="31"/>
      <c r="L143" s="25"/>
    </row>
    <row r="144" spans="1:12" x14ac:dyDescent="0.3">
      <c r="A144" s="10" t="s">
        <v>580</v>
      </c>
      <c r="B144" s="16" t="s">
        <v>351</v>
      </c>
      <c r="C144" s="17"/>
      <c r="D144" s="17"/>
      <c r="E144" s="11" t="s">
        <v>581</v>
      </c>
      <c r="F144" s="12"/>
      <c r="G144" s="12"/>
      <c r="H144" s="28">
        <v>123516.42</v>
      </c>
      <c r="I144" s="28">
        <v>5552.3</v>
      </c>
      <c r="J144" s="28">
        <v>8000</v>
      </c>
      <c r="K144" s="28">
        <v>125964.12</v>
      </c>
      <c r="L144" s="178"/>
    </row>
    <row r="145" spans="1:12" x14ac:dyDescent="0.3">
      <c r="A145" s="10" t="s">
        <v>582</v>
      </c>
      <c r="B145" s="16" t="s">
        <v>351</v>
      </c>
      <c r="C145" s="17"/>
      <c r="D145" s="17"/>
      <c r="E145" s="17"/>
      <c r="F145" s="11" t="s">
        <v>581</v>
      </c>
      <c r="G145" s="12"/>
      <c r="H145" s="28">
        <v>123516.42</v>
      </c>
      <c r="I145" s="28">
        <v>5552.3</v>
      </c>
      <c r="J145" s="28">
        <v>8000</v>
      </c>
      <c r="K145" s="28">
        <v>125964.12</v>
      </c>
      <c r="L145" s="178"/>
    </row>
    <row r="146" spans="1:12" x14ac:dyDescent="0.3">
      <c r="A146" s="18" t="s">
        <v>583</v>
      </c>
      <c r="B146" s="16" t="s">
        <v>351</v>
      </c>
      <c r="C146" s="17"/>
      <c r="D146" s="17"/>
      <c r="E146" s="17"/>
      <c r="F146" s="17"/>
      <c r="G146" s="19" t="s">
        <v>584</v>
      </c>
      <c r="H146" s="42">
        <v>123516.42</v>
      </c>
      <c r="I146" s="42">
        <v>5552.3</v>
      </c>
      <c r="J146" s="42">
        <v>8000</v>
      </c>
      <c r="K146" s="42">
        <v>125964.12</v>
      </c>
      <c r="L146" s="179"/>
    </row>
    <row r="147" spans="1:12" x14ac:dyDescent="0.3">
      <c r="A147" s="22" t="s">
        <v>351</v>
      </c>
      <c r="B147" s="16" t="s">
        <v>351</v>
      </c>
      <c r="C147" s="17"/>
      <c r="D147" s="17"/>
      <c r="E147" s="17"/>
      <c r="F147" s="17"/>
      <c r="G147" s="23" t="s">
        <v>351</v>
      </c>
      <c r="H147" s="31"/>
      <c r="I147" s="31"/>
      <c r="J147" s="31"/>
      <c r="K147" s="31"/>
      <c r="L147" s="25"/>
    </row>
    <row r="148" spans="1:12" x14ac:dyDescent="0.3">
      <c r="A148" s="10" t="s">
        <v>585</v>
      </c>
      <c r="B148" s="16" t="s">
        <v>351</v>
      </c>
      <c r="C148" s="17"/>
      <c r="D148" s="17"/>
      <c r="E148" s="11" t="s">
        <v>586</v>
      </c>
      <c r="F148" s="12"/>
      <c r="G148" s="12"/>
      <c r="H148" s="28">
        <v>191371.95</v>
      </c>
      <c r="I148" s="28">
        <v>0</v>
      </c>
      <c r="J148" s="28">
        <v>956.83</v>
      </c>
      <c r="K148" s="28">
        <v>192328.78</v>
      </c>
      <c r="L148" s="178"/>
    </row>
    <row r="149" spans="1:12" x14ac:dyDescent="0.3">
      <c r="A149" s="10" t="s">
        <v>587</v>
      </c>
      <c r="B149" s="16" t="s">
        <v>351</v>
      </c>
      <c r="C149" s="17"/>
      <c r="D149" s="17"/>
      <c r="E149" s="17"/>
      <c r="F149" s="11" t="s">
        <v>586</v>
      </c>
      <c r="G149" s="12"/>
      <c r="H149" s="28">
        <v>191371.95</v>
      </c>
      <c r="I149" s="28">
        <v>0</v>
      </c>
      <c r="J149" s="28">
        <v>956.83</v>
      </c>
      <c r="K149" s="28">
        <v>192328.78</v>
      </c>
      <c r="L149" s="178"/>
    </row>
    <row r="150" spans="1:12" x14ac:dyDescent="0.3">
      <c r="A150" s="18" t="s">
        <v>588</v>
      </c>
      <c r="B150" s="16" t="s">
        <v>351</v>
      </c>
      <c r="C150" s="17"/>
      <c r="D150" s="17"/>
      <c r="E150" s="17"/>
      <c r="F150" s="17"/>
      <c r="G150" s="19" t="s">
        <v>589</v>
      </c>
      <c r="H150" s="42">
        <v>146900.89000000001</v>
      </c>
      <c r="I150" s="42">
        <v>0</v>
      </c>
      <c r="J150" s="42">
        <v>734.49</v>
      </c>
      <c r="K150" s="42">
        <v>147635.38</v>
      </c>
      <c r="L150" s="179"/>
    </row>
    <row r="151" spans="1:12" x14ac:dyDescent="0.3">
      <c r="A151" s="18" t="s">
        <v>590</v>
      </c>
      <c r="B151" s="16" t="s">
        <v>351</v>
      </c>
      <c r="C151" s="17"/>
      <c r="D151" s="17"/>
      <c r="E151" s="17"/>
      <c r="F151" s="17"/>
      <c r="G151" s="19" t="s">
        <v>591</v>
      </c>
      <c r="H151" s="42">
        <v>44471.06</v>
      </c>
      <c r="I151" s="42">
        <v>0</v>
      </c>
      <c r="J151" s="42">
        <v>222.34</v>
      </c>
      <c r="K151" s="42">
        <v>44693.4</v>
      </c>
      <c r="L151" s="179"/>
    </row>
    <row r="152" spans="1:12" x14ac:dyDescent="0.3">
      <c r="A152" s="10" t="s">
        <v>351</v>
      </c>
      <c r="B152" s="16" t="s">
        <v>351</v>
      </c>
      <c r="C152" s="17"/>
      <c r="D152" s="11" t="s">
        <v>351</v>
      </c>
      <c r="E152" s="12"/>
      <c r="F152" s="12"/>
      <c r="G152" s="12"/>
      <c r="H152" s="54"/>
      <c r="I152" s="54"/>
      <c r="J152" s="54"/>
      <c r="K152" s="54"/>
      <c r="L152" s="12"/>
    </row>
    <row r="153" spans="1:12" x14ac:dyDescent="0.3">
      <c r="A153" s="10" t="s">
        <v>592</v>
      </c>
      <c r="B153" s="15" t="s">
        <v>351</v>
      </c>
      <c r="C153" s="11" t="s">
        <v>593</v>
      </c>
      <c r="D153" s="12"/>
      <c r="E153" s="12"/>
      <c r="F153" s="12"/>
      <c r="G153" s="12"/>
      <c r="H153" s="28">
        <v>-1988337</v>
      </c>
      <c r="I153" s="28">
        <v>0</v>
      </c>
      <c r="J153" s="28">
        <v>0</v>
      </c>
      <c r="K153" s="28">
        <v>-1988337</v>
      </c>
      <c r="L153" s="178"/>
    </row>
    <row r="154" spans="1:12" x14ac:dyDescent="0.3">
      <c r="A154" s="10" t="s">
        <v>594</v>
      </c>
      <c r="B154" s="16" t="s">
        <v>351</v>
      </c>
      <c r="C154" s="17"/>
      <c r="D154" s="11" t="s">
        <v>595</v>
      </c>
      <c r="E154" s="12"/>
      <c r="F154" s="12"/>
      <c r="G154" s="12"/>
      <c r="H154" s="28">
        <v>-1988337</v>
      </c>
      <c r="I154" s="28">
        <v>0</v>
      </c>
      <c r="J154" s="28">
        <v>0</v>
      </c>
      <c r="K154" s="28">
        <v>-1988337</v>
      </c>
      <c r="L154" s="178"/>
    </row>
    <row r="155" spans="1:12" x14ac:dyDescent="0.3">
      <c r="A155" s="10" t="s">
        <v>596</v>
      </c>
      <c r="B155" s="16" t="s">
        <v>351</v>
      </c>
      <c r="C155" s="17"/>
      <c r="D155" s="17"/>
      <c r="E155" s="11" t="s">
        <v>597</v>
      </c>
      <c r="F155" s="12"/>
      <c r="G155" s="12"/>
      <c r="H155" s="28">
        <v>-1988337</v>
      </c>
      <c r="I155" s="28">
        <v>0</v>
      </c>
      <c r="J155" s="28">
        <v>0</v>
      </c>
      <c r="K155" s="28">
        <v>-1988337</v>
      </c>
      <c r="L155" s="178"/>
    </row>
    <row r="156" spans="1:12" x14ac:dyDescent="0.3">
      <c r="A156" s="10" t="s">
        <v>598</v>
      </c>
      <c r="B156" s="16" t="s">
        <v>351</v>
      </c>
      <c r="C156" s="17"/>
      <c r="D156" s="17"/>
      <c r="E156" s="17"/>
      <c r="F156" s="11" t="s">
        <v>597</v>
      </c>
      <c r="G156" s="12"/>
      <c r="H156" s="28">
        <v>-1988337</v>
      </c>
      <c r="I156" s="28">
        <v>0</v>
      </c>
      <c r="J156" s="28">
        <v>0</v>
      </c>
      <c r="K156" s="28">
        <v>-1988337</v>
      </c>
      <c r="L156" s="178"/>
    </row>
    <row r="157" spans="1:12" x14ac:dyDescent="0.3">
      <c r="A157" s="18" t="s">
        <v>599</v>
      </c>
      <c r="B157" s="16" t="s">
        <v>351</v>
      </c>
      <c r="C157" s="17"/>
      <c r="D157" s="17"/>
      <c r="E157" s="17"/>
      <c r="F157" s="17"/>
      <c r="G157" s="19" t="s">
        <v>600</v>
      </c>
      <c r="H157" s="42">
        <v>-1988337</v>
      </c>
      <c r="I157" s="42">
        <v>0</v>
      </c>
      <c r="J157" s="42">
        <v>0</v>
      </c>
      <c r="K157" s="42">
        <v>-1988337</v>
      </c>
      <c r="L157" s="179"/>
    </row>
    <row r="158" spans="1:12" x14ac:dyDescent="0.3">
      <c r="A158" s="22" t="s">
        <v>351</v>
      </c>
      <c r="B158" s="16" t="s">
        <v>351</v>
      </c>
      <c r="C158" s="17"/>
      <c r="D158" s="17"/>
      <c r="E158" s="17"/>
      <c r="F158" s="17"/>
      <c r="G158" s="23" t="s">
        <v>351</v>
      </c>
      <c r="H158" s="31"/>
      <c r="I158" s="31"/>
      <c r="J158" s="31"/>
      <c r="K158" s="31"/>
      <c r="L158" s="25"/>
    </row>
    <row r="159" spans="1:12" x14ac:dyDescent="0.3">
      <c r="A159" s="10" t="s">
        <v>56</v>
      </c>
      <c r="B159" s="11" t="s">
        <v>601</v>
      </c>
      <c r="C159" s="12"/>
      <c r="D159" s="12"/>
      <c r="E159" s="12"/>
      <c r="F159" s="12"/>
      <c r="G159" s="12"/>
      <c r="H159" s="28">
        <v>49142039.149999999</v>
      </c>
      <c r="I159" s="28">
        <v>11147396.359999999</v>
      </c>
      <c r="J159" s="28">
        <v>5324044.41</v>
      </c>
      <c r="K159" s="28">
        <v>54965391.100000001</v>
      </c>
      <c r="L159" s="180">
        <f>I159-J159</f>
        <v>5823351.9499999993</v>
      </c>
    </row>
    <row r="160" spans="1:12" x14ac:dyDescent="0.3">
      <c r="A160" s="10" t="s">
        <v>602</v>
      </c>
      <c r="B160" s="15" t="s">
        <v>351</v>
      </c>
      <c r="C160" s="11" t="s">
        <v>603</v>
      </c>
      <c r="D160" s="12"/>
      <c r="E160" s="12"/>
      <c r="F160" s="12"/>
      <c r="G160" s="12"/>
      <c r="H160" s="28">
        <v>36046596.439999998</v>
      </c>
      <c r="I160" s="28">
        <v>9585655.2699999996</v>
      </c>
      <c r="J160" s="28">
        <v>5311225.9400000004</v>
      </c>
      <c r="K160" s="28">
        <v>40321025.770000003</v>
      </c>
      <c r="L160" s="178"/>
    </row>
    <row r="161" spans="1:12" x14ac:dyDescent="0.3">
      <c r="A161" s="10" t="s">
        <v>604</v>
      </c>
      <c r="B161" s="16" t="s">
        <v>351</v>
      </c>
      <c r="C161" s="17"/>
      <c r="D161" s="11" t="s">
        <v>605</v>
      </c>
      <c r="E161" s="12"/>
      <c r="F161" s="12"/>
      <c r="G161" s="12"/>
      <c r="H161" s="28">
        <v>30976819.039999999</v>
      </c>
      <c r="I161" s="28">
        <v>8948450.0899999999</v>
      </c>
      <c r="J161" s="28">
        <v>5311225.8899999997</v>
      </c>
      <c r="K161" s="28">
        <v>34614043.240000002</v>
      </c>
      <c r="L161" s="178"/>
    </row>
    <row r="162" spans="1:12" x14ac:dyDescent="0.3">
      <c r="A162" s="10" t="s">
        <v>606</v>
      </c>
      <c r="B162" s="16" t="s">
        <v>351</v>
      </c>
      <c r="C162" s="17"/>
      <c r="D162" s="17"/>
      <c r="E162" s="11" t="s">
        <v>607</v>
      </c>
      <c r="F162" s="12"/>
      <c r="G162" s="12"/>
      <c r="H162" s="28">
        <v>871498.8</v>
      </c>
      <c r="I162" s="28">
        <v>222525.35</v>
      </c>
      <c r="J162" s="28">
        <v>120650.33</v>
      </c>
      <c r="K162" s="28">
        <v>973373.82</v>
      </c>
      <c r="L162" s="178"/>
    </row>
    <row r="163" spans="1:12" x14ac:dyDescent="0.3">
      <c r="A163" s="10" t="s">
        <v>608</v>
      </c>
      <c r="B163" s="16" t="s">
        <v>351</v>
      </c>
      <c r="C163" s="17"/>
      <c r="D163" s="17"/>
      <c r="E163" s="17"/>
      <c r="F163" s="11" t="s">
        <v>609</v>
      </c>
      <c r="G163" s="12"/>
      <c r="H163" s="28">
        <v>420628.89</v>
      </c>
      <c r="I163" s="28">
        <v>96730.07</v>
      </c>
      <c r="J163" s="28">
        <v>45673.440000000002</v>
      </c>
      <c r="K163" s="28">
        <v>471685.52</v>
      </c>
      <c r="L163" s="180">
        <f>I163-J163</f>
        <v>51056.630000000005</v>
      </c>
    </row>
    <row r="164" spans="1:12" x14ac:dyDescent="0.3">
      <c r="A164" s="18" t="s">
        <v>610</v>
      </c>
      <c r="B164" s="16" t="s">
        <v>351</v>
      </c>
      <c r="C164" s="17"/>
      <c r="D164" s="17"/>
      <c r="E164" s="17"/>
      <c r="F164" s="17"/>
      <c r="G164" s="19" t="s">
        <v>611</v>
      </c>
      <c r="H164" s="42">
        <v>222502.95</v>
      </c>
      <c r="I164" s="42">
        <v>28178.21</v>
      </c>
      <c r="J164" s="42">
        <v>0</v>
      </c>
      <c r="K164" s="42">
        <v>250681.16</v>
      </c>
      <c r="L164" s="179"/>
    </row>
    <row r="165" spans="1:12" x14ac:dyDescent="0.3">
      <c r="A165" s="18" t="s">
        <v>612</v>
      </c>
      <c r="B165" s="16" t="s">
        <v>351</v>
      </c>
      <c r="C165" s="17"/>
      <c r="D165" s="17"/>
      <c r="E165" s="17"/>
      <c r="F165" s="17"/>
      <c r="G165" s="19" t="s">
        <v>613</v>
      </c>
      <c r="H165" s="42">
        <v>28901.47</v>
      </c>
      <c r="I165" s="42">
        <v>21231.06</v>
      </c>
      <c r="J165" s="42">
        <v>16984.849999999999</v>
      </c>
      <c r="K165" s="42">
        <v>33147.68</v>
      </c>
      <c r="L165" s="179"/>
    </row>
    <row r="166" spans="1:12" x14ac:dyDescent="0.3">
      <c r="A166" s="18" t="s">
        <v>614</v>
      </c>
      <c r="B166" s="16" t="s">
        <v>351</v>
      </c>
      <c r="C166" s="17"/>
      <c r="D166" s="17"/>
      <c r="E166" s="17"/>
      <c r="F166" s="17"/>
      <c r="G166" s="19" t="s">
        <v>615</v>
      </c>
      <c r="H166" s="42">
        <v>28661.93</v>
      </c>
      <c r="I166" s="42">
        <v>31846.59</v>
      </c>
      <c r="J166" s="42">
        <v>28661.93</v>
      </c>
      <c r="K166" s="42">
        <v>31846.59</v>
      </c>
      <c r="L166" s="179"/>
    </row>
    <row r="167" spans="1:12" x14ac:dyDescent="0.3">
      <c r="A167" s="18" t="s">
        <v>616</v>
      </c>
      <c r="B167" s="16" t="s">
        <v>351</v>
      </c>
      <c r="C167" s="17"/>
      <c r="D167" s="17"/>
      <c r="E167" s="17"/>
      <c r="F167" s="17"/>
      <c r="G167" s="19" t="s">
        <v>617</v>
      </c>
      <c r="H167" s="42">
        <v>69237.320000000007</v>
      </c>
      <c r="I167" s="42">
        <v>7501.66</v>
      </c>
      <c r="J167" s="42">
        <v>0</v>
      </c>
      <c r="K167" s="42">
        <v>76738.98</v>
      </c>
      <c r="L167" s="179"/>
    </row>
    <row r="168" spans="1:12" x14ac:dyDescent="0.3">
      <c r="A168" s="18" t="s">
        <v>618</v>
      </c>
      <c r="B168" s="16" t="s">
        <v>351</v>
      </c>
      <c r="C168" s="17"/>
      <c r="D168" s="17"/>
      <c r="E168" s="17"/>
      <c r="F168" s="17"/>
      <c r="G168" s="19" t="s">
        <v>619</v>
      </c>
      <c r="H168" s="42">
        <v>20805.91</v>
      </c>
      <c r="I168" s="42">
        <v>2254.2600000000002</v>
      </c>
      <c r="J168" s="42">
        <v>0</v>
      </c>
      <c r="K168" s="42">
        <v>23060.17</v>
      </c>
      <c r="L168" s="179"/>
    </row>
    <row r="169" spans="1:12" x14ac:dyDescent="0.3">
      <c r="A169" s="18" t="s">
        <v>620</v>
      </c>
      <c r="B169" s="16" t="s">
        <v>351</v>
      </c>
      <c r="C169" s="17"/>
      <c r="D169" s="17"/>
      <c r="E169" s="17"/>
      <c r="F169" s="17"/>
      <c r="G169" s="19" t="s">
        <v>621</v>
      </c>
      <c r="H169" s="42">
        <v>2600.7399999999998</v>
      </c>
      <c r="I169" s="42">
        <v>281.77999999999997</v>
      </c>
      <c r="J169" s="42">
        <v>0</v>
      </c>
      <c r="K169" s="42">
        <v>2882.52</v>
      </c>
      <c r="L169" s="179"/>
    </row>
    <row r="170" spans="1:12" x14ac:dyDescent="0.3">
      <c r="A170" s="18" t="s">
        <v>622</v>
      </c>
      <c r="B170" s="16" t="s">
        <v>351</v>
      </c>
      <c r="C170" s="17"/>
      <c r="D170" s="17"/>
      <c r="E170" s="17"/>
      <c r="F170" s="17"/>
      <c r="G170" s="19" t="s">
        <v>623</v>
      </c>
      <c r="H170" s="42">
        <v>41914.44</v>
      </c>
      <c r="I170" s="42">
        <v>4683.82</v>
      </c>
      <c r="J170" s="42">
        <v>26.66</v>
      </c>
      <c r="K170" s="42">
        <v>46571.6</v>
      </c>
      <c r="L170" s="179"/>
    </row>
    <row r="171" spans="1:12" x14ac:dyDescent="0.3">
      <c r="A171" s="18" t="s">
        <v>624</v>
      </c>
      <c r="B171" s="16" t="s">
        <v>351</v>
      </c>
      <c r="C171" s="17"/>
      <c r="D171" s="17"/>
      <c r="E171" s="17"/>
      <c r="F171" s="17"/>
      <c r="G171" s="19" t="s">
        <v>625</v>
      </c>
      <c r="H171" s="42">
        <v>67.650000000000006</v>
      </c>
      <c r="I171" s="42">
        <v>7.52</v>
      </c>
      <c r="J171" s="42">
        <v>0</v>
      </c>
      <c r="K171" s="42">
        <v>75.17</v>
      </c>
      <c r="L171" s="179"/>
    </row>
    <row r="172" spans="1:12" x14ac:dyDescent="0.3">
      <c r="A172" s="18" t="s">
        <v>626</v>
      </c>
      <c r="B172" s="16" t="s">
        <v>351</v>
      </c>
      <c r="C172" s="17"/>
      <c r="D172" s="17"/>
      <c r="E172" s="17"/>
      <c r="F172" s="17"/>
      <c r="G172" s="19" t="s">
        <v>627</v>
      </c>
      <c r="H172" s="42">
        <v>5883.68</v>
      </c>
      <c r="I172" s="42">
        <v>745.17</v>
      </c>
      <c r="J172" s="42">
        <v>0</v>
      </c>
      <c r="K172" s="42">
        <v>6628.85</v>
      </c>
      <c r="L172" s="179"/>
    </row>
    <row r="173" spans="1:12" x14ac:dyDescent="0.3">
      <c r="A173" s="18" t="s">
        <v>628</v>
      </c>
      <c r="B173" s="16" t="s">
        <v>351</v>
      </c>
      <c r="C173" s="17"/>
      <c r="D173" s="17"/>
      <c r="E173" s="17"/>
      <c r="F173" s="17"/>
      <c r="G173" s="19" t="s">
        <v>629</v>
      </c>
      <c r="H173" s="42">
        <v>52.8</v>
      </c>
      <c r="I173" s="42">
        <v>0</v>
      </c>
      <c r="J173" s="42">
        <v>0</v>
      </c>
      <c r="K173" s="42">
        <v>52.8</v>
      </c>
      <c r="L173" s="179"/>
    </row>
    <row r="174" spans="1:12" x14ac:dyDescent="0.3">
      <c r="A174" s="22" t="s">
        <v>351</v>
      </c>
      <c r="B174" s="16" t="s">
        <v>351</v>
      </c>
      <c r="C174" s="17"/>
      <c r="D174" s="17"/>
      <c r="E174" s="17"/>
      <c r="F174" s="17"/>
      <c r="G174" s="23" t="s">
        <v>351</v>
      </c>
      <c r="H174" s="31"/>
      <c r="I174" s="31"/>
      <c r="J174" s="31"/>
      <c r="K174" s="31"/>
      <c r="L174" s="25"/>
    </row>
    <row r="175" spans="1:12" x14ac:dyDescent="0.3">
      <c r="A175" s="10" t="s">
        <v>630</v>
      </c>
      <c r="B175" s="16" t="s">
        <v>351</v>
      </c>
      <c r="C175" s="17"/>
      <c r="D175" s="17"/>
      <c r="E175" s="17"/>
      <c r="F175" s="11" t="s">
        <v>631</v>
      </c>
      <c r="G175" s="12"/>
      <c r="H175" s="28">
        <v>450869.91</v>
      </c>
      <c r="I175" s="28">
        <v>125795.28</v>
      </c>
      <c r="J175" s="28">
        <v>74976.89</v>
      </c>
      <c r="K175" s="28">
        <v>501688.3</v>
      </c>
      <c r="L175" s="180">
        <f>I175-J175</f>
        <v>50818.39</v>
      </c>
    </row>
    <row r="176" spans="1:12" x14ac:dyDescent="0.3">
      <c r="A176" s="18" t="s">
        <v>632</v>
      </c>
      <c r="B176" s="16" t="s">
        <v>351</v>
      </c>
      <c r="C176" s="17"/>
      <c r="D176" s="17"/>
      <c r="E176" s="17"/>
      <c r="F176" s="17"/>
      <c r="G176" s="19" t="s">
        <v>611</v>
      </c>
      <c r="H176" s="42">
        <v>264222.45</v>
      </c>
      <c r="I176" s="42">
        <v>29700.35</v>
      </c>
      <c r="J176" s="42">
        <v>0</v>
      </c>
      <c r="K176" s="42">
        <v>293922.8</v>
      </c>
      <c r="L176" s="179"/>
    </row>
    <row r="177" spans="1:12" x14ac:dyDescent="0.3">
      <c r="A177" s="18" t="s">
        <v>633</v>
      </c>
      <c r="B177" s="16" t="s">
        <v>351</v>
      </c>
      <c r="C177" s="17"/>
      <c r="D177" s="17"/>
      <c r="E177" s="17"/>
      <c r="F177" s="17"/>
      <c r="G177" s="19" t="s">
        <v>613</v>
      </c>
      <c r="H177" s="42">
        <v>35541.879999999997</v>
      </c>
      <c r="I177" s="42">
        <v>50688.6</v>
      </c>
      <c r="J177" s="42">
        <v>46464.55</v>
      </c>
      <c r="K177" s="42">
        <v>39765.93</v>
      </c>
      <c r="L177" s="179"/>
    </row>
    <row r="178" spans="1:12" x14ac:dyDescent="0.3">
      <c r="A178" s="18" t="s">
        <v>634</v>
      </c>
      <c r="B178" s="16" t="s">
        <v>351</v>
      </c>
      <c r="C178" s="17"/>
      <c r="D178" s="17"/>
      <c r="E178" s="17"/>
      <c r="F178" s="17"/>
      <c r="G178" s="19" t="s">
        <v>615</v>
      </c>
      <c r="H178" s="42">
        <v>28512.34</v>
      </c>
      <c r="I178" s="42">
        <v>31680.38</v>
      </c>
      <c r="J178" s="42">
        <v>28512.34</v>
      </c>
      <c r="K178" s="42">
        <v>31680.38</v>
      </c>
      <c r="L178" s="179"/>
    </row>
    <row r="179" spans="1:12" x14ac:dyDescent="0.3">
      <c r="A179" s="18" t="s">
        <v>635</v>
      </c>
      <c r="B179" s="16" t="s">
        <v>351</v>
      </c>
      <c r="C179" s="17"/>
      <c r="D179" s="17"/>
      <c r="E179" s="17"/>
      <c r="F179" s="17"/>
      <c r="G179" s="19" t="s">
        <v>617</v>
      </c>
      <c r="H179" s="42">
        <v>52844.49</v>
      </c>
      <c r="I179" s="42">
        <v>5940.07</v>
      </c>
      <c r="J179" s="42">
        <v>0</v>
      </c>
      <c r="K179" s="42">
        <v>58784.56</v>
      </c>
      <c r="L179" s="179"/>
    </row>
    <row r="180" spans="1:12" x14ac:dyDescent="0.3">
      <c r="A180" s="18" t="s">
        <v>636</v>
      </c>
      <c r="B180" s="16" t="s">
        <v>351</v>
      </c>
      <c r="C180" s="17"/>
      <c r="D180" s="17"/>
      <c r="E180" s="17"/>
      <c r="F180" s="17"/>
      <c r="G180" s="19" t="s">
        <v>619</v>
      </c>
      <c r="H180" s="42">
        <v>21137.81</v>
      </c>
      <c r="I180" s="42">
        <v>2376.0300000000002</v>
      </c>
      <c r="J180" s="42">
        <v>0</v>
      </c>
      <c r="K180" s="42">
        <v>23513.84</v>
      </c>
      <c r="L180" s="179"/>
    </row>
    <row r="181" spans="1:12" x14ac:dyDescent="0.3">
      <c r="A181" s="18" t="s">
        <v>637</v>
      </c>
      <c r="B181" s="16" t="s">
        <v>351</v>
      </c>
      <c r="C181" s="17"/>
      <c r="D181" s="17"/>
      <c r="E181" s="17"/>
      <c r="F181" s="17"/>
      <c r="G181" s="19" t="s">
        <v>623</v>
      </c>
      <c r="H181" s="42">
        <v>41914.44</v>
      </c>
      <c r="I181" s="42">
        <v>4657.16</v>
      </c>
      <c r="J181" s="42">
        <v>0</v>
      </c>
      <c r="K181" s="42">
        <v>46571.6</v>
      </c>
      <c r="L181" s="179"/>
    </row>
    <row r="182" spans="1:12" x14ac:dyDescent="0.3">
      <c r="A182" s="18" t="s">
        <v>638</v>
      </c>
      <c r="B182" s="16" t="s">
        <v>351</v>
      </c>
      <c r="C182" s="17"/>
      <c r="D182" s="17"/>
      <c r="E182" s="17"/>
      <c r="F182" s="17"/>
      <c r="G182" s="19" t="s">
        <v>625</v>
      </c>
      <c r="H182" s="42">
        <v>67.650000000000006</v>
      </c>
      <c r="I182" s="42">
        <v>7.52</v>
      </c>
      <c r="J182" s="42">
        <v>0</v>
      </c>
      <c r="K182" s="42">
        <v>75.17</v>
      </c>
      <c r="L182" s="179"/>
    </row>
    <row r="183" spans="1:12" x14ac:dyDescent="0.3">
      <c r="A183" s="18" t="s">
        <v>639</v>
      </c>
      <c r="B183" s="16" t="s">
        <v>351</v>
      </c>
      <c r="C183" s="17"/>
      <c r="D183" s="17"/>
      <c r="E183" s="17"/>
      <c r="F183" s="17"/>
      <c r="G183" s="19" t="s">
        <v>627</v>
      </c>
      <c r="H183" s="42">
        <v>6628.85</v>
      </c>
      <c r="I183" s="42">
        <v>745.17</v>
      </c>
      <c r="J183" s="42">
        <v>0</v>
      </c>
      <c r="K183" s="42">
        <v>7374.02</v>
      </c>
      <c r="L183" s="179"/>
    </row>
    <row r="184" spans="1:12" x14ac:dyDescent="0.3">
      <c r="A184" s="22" t="s">
        <v>351</v>
      </c>
      <c r="B184" s="16" t="s">
        <v>351</v>
      </c>
      <c r="C184" s="17"/>
      <c r="D184" s="17"/>
      <c r="E184" s="17"/>
      <c r="F184" s="17"/>
      <c r="G184" s="23" t="s">
        <v>351</v>
      </c>
      <c r="H184" s="31"/>
      <c r="I184" s="31"/>
      <c r="J184" s="31"/>
      <c r="K184" s="31"/>
      <c r="L184" s="25"/>
    </row>
    <row r="185" spans="1:12" x14ac:dyDescent="0.3">
      <c r="A185" s="10" t="s">
        <v>641</v>
      </c>
      <c r="B185" s="16" t="s">
        <v>351</v>
      </c>
      <c r="C185" s="17"/>
      <c r="D185" s="17"/>
      <c r="E185" s="11" t="s">
        <v>642</v>
      </c>
      <c r="F185" s="12"/>
      <c r="G185" s="12"/>
      <c r="H185" s="28">
        <v>29661843.300000001</v>
      </c>
      <c r="I185" s="28">
        <v>8637873.6500000004</v>
      </c>
      <c r="J185" s="28">
        <v>5161625.18</v>
      </c>
      <c r="K185" s="28">
        <v>33138091.77</v>
      </c>
      <c r="L185" s="178"/>
    </row>
    <row r="186" spans="1:12" x14ac:dyDescent="0.3">
      <c r="A186" s="10" t="s">
        <v>643</v>
      </c>
      <c r="B186" s="16" t="s">
        <v>351</v>
      </c>
      <c r="C186" s="17"/>
      <c r="D186" s="17"/>
      <c r="E186" s="17"/>
      <c r="F186" s="11" t="s">
        <v>609</v>
      </c>
      <c r="G186" s="12"/>
      <c r="H186" s="28">
        <v>4243782.95</v>
      </c>
      <c r="I186" s="28">
        <v>1252689.94</v>
      </c>
      <c r="J186" s="28">
        <v>756014.92</v>
      </c>
      <c r="K186" s="28">
        <v>4740457.97</v>
      </c>
      <c r="L186" s="180">
        <f>I186-J186</f>
        <v>496675.0199999999</v>
      </c>
    </row>
    <row r="187" spans="1:12" x14ac:dyDescent="0.3">
      <c r="A187" s="18" t="s">
        <v>644</v>
      </c>
      <c r="B187" s="16" t="s">
        <v>351</v>
      </c>
      <c r="C187" s="17"/>
      <c r="D187" s="17"/>
      <c r="E187" s="17"/>
      <c r="F187" s="17"/>
      <c r="G187" s="19" t="s">
        <v>611</v>
      </c>
      <c r="H187" s="42">
        <v>2202833.11</v>
      </c>
      <c r="I187" s="42">
        <v>252825.62</v>
      </c>
      <c r="J187" s="42">
        <v>23.96</v>
      </c>
      <c r="K187" s="42">
        <v>2455634.77</v>
      </c>
      <c r="L187" s="179"/>
    </row>
    <row r="188" spans="1:12" x14ac:dyDescent="0.3">
      <c r="A188" s="18" t="s">
        <v>645</v>
      </c>
      <c r="B188" s="16" t="s">
        <v>351</v>
      </c>
      <c r="C188" s="17"/>
      <c r="D188" s="17"/>
      <c r="E188" s="17"/>
      <c r="F188" s="17"/>
      <c r="G188" s="19" t="s">
        <v>613</v>
      </c>
      <c r="H188" s="42">
        <v>341671.16</v>
      </c>
      <c r="I188" s="42">
        <v>549656.76</v>
      </c>
      <c r="J188" s="42">
        <v>504096.53</v>
      </c>
      <c r="K188" s="42">
        <v>387231.39</v>
      </c>
      <c r="L188" s="179"/>
    </row>
    <row r="189" spans="1:12" x14ac:dyDescent="0.3">
      <c r="A189" s="18" t="s">
        <v>646</v>
      </c>
      <c r="B189" s="16" t="s">
        <v>351</v>
      </c>
      <c r="C189" s="17"/>
      <c r="D189" s="17"/>
      <c r="E189" s="17"/>
      <c r="F189" s="17"/>
      <c r="G189" s="19" t="s">
        <v>615</v>
      </c>
      <c r="H189" s="42">
        <v>246246.46</v>
      </c>
      <c r="I189" s="42">
        <v>273566.15000000002</v>
      </c>
      <c r="J189" s="42">
        <v>239158.25</v>
      </c>
      <c r="K189" s="42">
        <v>280654.36</v>
      </c>
      <c r="L189" s="179"/>
    </row>
    <row r="190" spans="1:12" x14ac:dyDescent="0.3">
      <c r="A190" s="18" t="s">
        <v>647</v>
      </c>
      <c r="B190" s="16" t="s">
        <v>351</v>
      </c>
      <c r="C190" s="17"/>
      <c r="D190" s="17"/>
      <c r="E190" s="17"/>
      <c r="F190" s="17"/>
      <c r="G190" s="19" t="s">
        <v>648</v>
      </c>
      <c r="H190" s="42">
        <v>10988.15</v>
      </c>
      <c r="I190" s="42">
        <v>0</v>
      </c>
      <c r="J190" s="42">
        <v>0</v>
      </c>
      <c r="K190" s="42">
        <v>10988.15</v>
      </c>
      <c r="L190" s="179"/>
    </row>
    <row r="191" spans="1:12" x14ac:dyDescent="0.3">
      <c r="A191" s="18" t="s">
        <v>649</v>
      </c>
      <c r="B191" s="16" t="s">
        <v>351</v>
      </c>
      <c r="C191" s="17"/>
      <c r="D191" s="17"/>
      <c r="E191" s="17"/>
      <c r="F191" s="17"/>
      <c r="G191" s="19" t="s">
        <v>617</v>
      </c>
      <c r="H191" s="42">
        <v>637199.14</v>
      </c>
      <c r="I191" s="42">
        <v>75604.11</v>
      </c>
      <c r="J191" s="42">
        <v>0</v>
      </c>
      <c r="K191" s="42">
        <v>712803.25</v>
      </c>
      <c r="L191" s="179"/>
    </row>
    <row r="192" spans="1:12" x14ac:dyDescent="0.3">
      <c r="A192" s="18" t="s">
        <v>650</v>
      </c>
      <c r="B192" s="16" t="s">
        <v>351</v>
      </c>
      <c r="C192" s="17"/>
      <c r="D192" s="17"/>
      <c r="E192" s="17"/>
      <c r="F192" s="17"/>
      <c r="G192" s="19" t="s">
        <v>619</v>
      </c>
      <c r="H192" s="42">
        <v>228824.15</v>
      </c>
      <c r="I192" s="42">
        <v>22719.05</v>
      </c>
      <c r="J192" s="42">
        <v>0</v>
      </c>
      <c r="K192" s="42">
        <v>251543.2</v>
      </c>
      <c r="L192" s="179"/>
    </row>
    <row r="193" spans="1:12" x14ac:dyDescent="0.3">
      <c r="A193" s="18" t="s">
        <v>651</v>
      </c>
      <c r="B193" s="16" t="s">
        <v>351</v>
      </c>
      <c r="C193" s="17"/>
      <c r="D193" s="17"/>
      <c r="E193" s="17"/>
      <c r="F193" s="17"/>
      <c r="G193" s="19" t="s">
        <v>621</v>
      </c>
      <c r="H193" s="42">
        <v>24343.66</v>
      </c>
      <c r="I193" s="42">
        <v>2839.89</v>
      </c>
      <c r="J193" s="42">
        <v>0</v>
      </c>
      <c r="K193" s="42">
        <v>27183.55</v>
      </c>
      <c r="L193" s="179"/>
    </row>
    <row r="194" spans="1:12" x14ac:dyDescent="0.3">
      <c r="A194" s="18" t="s">
        <v>652</v>
      </c>
      <c r="B194" s="16" t="s">
        <v>351</v>
      </c>
      <c r="C194" s="17"/>
      <c r="D194" s="17"/>
      <c r="E194" s="17"/>
      <c r="F194" s="17"/>
      <c r="G194" s="19" t="s">
        <v>623</v>
      </c>
      <c r="H194" s="42">
        <v>150304.31</v>
      </c>
      <c r="I194" s="42">
        <v>24336.07</v>
      </c>
      <c r="J194" s="42">
        <v>7825.8</v>
      </c>
      <c r="K194" s="42">
        <v>166814.57999999999</v>
      </c>
      <c r="L194" s="179"/>
    </row>
    <row r="195" spans="1:12" x14ac:dyDescent="0.3">
      <c r="A195" s="18" t="s">
        <v>653</v>
      </c>
      <c r="B195" s="16" t="s">
        <v>351</v>
      </c>
      <c r="C195" s="17"/>
      <c r="D195" s="17"/>
      <c r="E195" s="17"/>
      <c r="F195" s="17"/>
      <c r="G195" s="19" t="s">
        <v>625</v>
      </c>
      <c r="H195" s="42">
        <v>3816.51</v>
      </c>
      <c r="I195" s="42">
        <v>435.88</v>
      </c>
      <c r="J195" s="42">
        <v>0</v>
      </c>
      <c r="K195" s="42">
        <v>4252.3900000000003</v>
      </c>
      <c r="L195" s="179"/>
    </row>
    <row r="196" spans="1:12" x14ac:dyDescent="0.3">
      <c r="A196" s="18" t="s">
        <v>654</v>
      </c>
      <c r="B196" s="16" t="s">
        <v>351</v>
      </c>
      <c r="C196" s="17"/>
      <c r="D196" s="17"/>
      <c r="E196" s="17"/>
      <c r="F196" s="17"/>
      <c r="G196" s="19" t="s">
        <v>627</v>
      </c>
      <c r="H196" s="42">
        <v>332508.64</v>
      </c>
      <c r="I196" s="42">
        <v>38409.94</v>
      </c>
      <c r="J196" s="42">
        <v>0</v>
      </c>
      <c r="K196" s="42">
        <v>370918.58</v>
      </c>
      <c r="L196" s="179"/>
    </row>
    <row r="197" spans="1:12" x14ac:dyDescent="0.3">
      <c r="A197" s="18" t="s">
        <v>655</v>
      </c>
      <c r="B197" s="16" t="s">
        <v>351</v>
      </c>
      <c r="C197" s="17"/>
      <c r="D197" s="17"/>
      <c r="E197" s="17"/>
      <c r="F197" s="17"/>
      <c r="G197" s="19" t="s">
        <v>656</v>
      </c>
      <c r="H197" s="42">
        <v>58744.36</v>
      </c>
      <c r="I197" s="42">
        <v>11684.79</v>
      </c>
      <c r="J197" s="42">
        <v>4910.38</v>
      </c>
      <c r="K197" s="42">
        <v>65518.77</v>
      </c>
      <c r="L197" s="179"/>
    </row>
    <row r="198" spans="1:12" x14ac:dyDescent="0.3">
      <c r="A198" s="18" t="s">
        <v>657</v>
      </c>
      <c r="B198" s="16" t="s">
        <v>351</v>
      </c>
      <c r="C198" s="17"/>
      <c r="D198" s="17"/>
      <c r="E198" s="17"/>
      <c r="F198" s="17"/>
      <c r="G198" s="19" t="s">
        <v>629</v>
      </c>
      <c r="H198" s="42">
        <v>6303.3</v>
      </c>
      <c r="I198" s="42">
        <v>611.67999999999995</v>
      </c>
      <c r="J198" s="42">
        <v>0</v>
      </c>
      <c r="K198" s="42">
        <v>6914.98</v>
      </c>
      <c r="L198" s="179"/>
    </row>
    <row r="199" spans="1:12" x14ac:dyDescent="0.3">
      <c r="A199" s="22" t="s">
        <v>351</v>
      </c>
      <c r="B199" s="16" t="s">
        <v>351</v>
      </c>
      <c r="C199" s="17"/>
      <c r="D199" s="17"/>
      <c r="E199" s="17"/>
      <c r="F199" s="17"/>
      <c r="G199" s="23" t="s">
        <v>351</v>
      </c>
      <c r="H199" s="31"/>
      <c r="I199" s="31"/>
      <c r="J199" s="31"/>
      <c r="K199" s="31"/>
      <c r="L199" s="25"/>
    </row>
    <row r="200" spans="1:12" x14ac:dyDescent="0.3">
      <c r="A200" s="10" t="s">
        <v>658</v>
      </c>
      <c r="B200" s="16" t="s">
        <v>351</v>
      </c>
      <c r="C200" s="17"/>
      <c r="D200" s="17"/>
      <c r="E200" s="17"/>
      <c r="F200" s="11" t="s">
        <v>631</v>
      </c>
      <c r="G200" s="12"/>
      <c r="H200" s="28">
        <v>25418060.350000001</v>
      </c>
      <c r="I200" s="28">
        <v>7385183.71</v>
      </c>
      <c r="J200" s="28">
        <v>4405610.26</v>
      </c>
      <c r="K200" s="28">
        <v>28397633.800000001</v>
      </c>
      <c r="L200" s="180">
        <f>I200-J200</f>
        <v>2979573.45</v>
      </c>
    </row>
    <row r="201" spans="1:12" x14ac:dyDescent="0.3">
      <c r="A201" s="18" t="s">
        <v>659</v>
      </c>
      <c r="B201" s="16" t="s">
        <v>351</v>
      </c>
      <c r="C201" s="17"/>
      <c r="D201" s="17"/>
      <c r="E201" s="17"/>
      <c r="F201" s="17"/>
      <c r="G201" s="19" t="s">
        <v>611</v>
      </c>
      <c r="H201" s="42">
        <v>12864449.68</v>
      </c>
      <c r="I201" s="42">
        <v>1586310.23</v>
      </c>
      <c r="J201" s="42">
        <v>11560.26</v>
      </c>
      <c r="K201" s="42">
        <v>14439199.65</v>
      </c>
      <c r="L201" s="179"/>
    </row>
    <row r="202" spans="1:12" x14ac:dyDescent="0.3">
      <c r="A202" s="18" t="s">
        <v>660</v>
      </c>
      <c r="B202" s="16" t="s">
        <v>351</v>
      </c>
      <c r="C202" s="17"/>
      <c r="D202" s="17"/>
      <c r="E202" s="17"/>
      <c r="F202" s="17"/>
      <c r="G202" s="19" t="s">
        <v>613</v>
      </c>
      <c r="H202" s="42">
        <v>2147379.15</v>
      </c>
      <c r="I202" s="42">
        <v>3078113.74</v>
      </c>
      <c r="J202" s="42">
        <v>2860319.82</v>
      </c>
      <c r="K202" s="42">
        <v>2365173.0699999998</v>
      </c>
      <c r="L202" s="179"/>
    </row>
    <row r="203" spans="1:12" x14ac:dyDescent="0.3">
      <c r="A203" s="18" t="s">
        <v>661</v>
      </c>
      <c r="B203" s="16" t="s">
        <v>351</v>
      </c>
      <c r="C203" s="17"/>
      <c r="D203" s="17"/>
      <c r="E203" s="17"/>
      <c r="F203" s="17"/>
      <c r="G203" s="19" t="s">
        <v>615</v>
      </c>
      <c r="H203" s="42">
        <v>1497425.1</v>
      </c>
      <c r="I203" s="42">
        <v>1626092.97</v>
      </c>
      <c r="J203" s="42">
        <v>1450181.46</v>
      </c>
      <c r="K203" s="42">
        <v>1673336.61</v>
      </c>
      <c r="L203" s="179"/>
    </row>
    <row r="204" spans="1:12" x14ac:dyDescent="0.3">
      <c r="A204" s="18" t="s">
        <v>662</v>
      </c>
      <c r="B204" s="16" t="s">
        <v>351</v>
      </c>
      <c r="C204" s="17"/>
      <c r="D204" s="17"/>
      <c r="E204" s="17"/>
      <c r="F204" s="17"/>
      <c r="G204" s="19" t="s">
        <v>648</v>
      </c>
      <c r="H204" s="42">
        <v>88518.6</v>
      </c>
      <c r="I204" s="42">
        <v>7141.82</v>
      </c>
      <c r="J204" s="42">
        <v>2514.38</v>
      </c>
      <c r="K204" s="42">
        <v>93146.04</v>
      </c>
      <c r="L204" s="179"/>
    </row>
    <row r="205" spans="1:12" x14ac:dyDescent="0.3">
      <c r="A205" s="18" t="s">
        <v>663</v>
      </c>
      <c r="B205" s="16" t="s">
        <v>351</v>
      </c>
      <c r="C205" s="17"/>
      <c r="D205" s="17"/>
      <c r="E205" s="17"/>
      <c r="F205" s="17"/>
      <c r="G205" s="19" t="s">
        <v>664</v>
      </c>
      <c r="H205" s="42">
        <v>7446.2</v>
      </c>
      <c r="I205" s="42">
        <v>1198.78</v>
      </c>
      <c r="J205" s="42">
        <v>0</v>
      </c>
      <c r="K205" s="42">
        <v>8644.98</v>
      </c>
      <c r="L205" s="179"/>
    </row>
    <row r="206" spans="1:12" x14ac:dyDescent="0.3">
      <c r="A206" s="18" t="s">
        <v>665</v>
      </c>
      <c r="B206" s="16" t="s">
        <v>351</v>
      </c>
      <c r="C206" s="17"/>
      <c r="D206" s="17"/>
      <c r="E206" s="17"/>
      <c r="F206" s="17"/>
      <c r="G206" s="19" t="s">
        <v>617</v>
      </c>
      <c r="H206" s="42">
        <v>3736631.84</v>
      </c>
      <c r="I206" s="42">
        <v>437392.04</v>
      </c>
      <c r="J206" s="42">
        <v>0.51</v>
      </c>
      <c r="K206" s="42">
        <v>4174023.37</v>
      </c>
      <c r="L206" s="179"/>
    </row>
    <row r="207" spans="1:12" x14ac:dyDescent="0.3">
      <c r="A207" s="18" t="s">
        <v>666</v>
      </c>
      <c r="B207" s="16" t="s">
        <v>351</v>
      </c>
      <c r="C207" s="17"/>
      <c r="D207" s="17"/>
      <c r="E207" s="17"/>
      <c r="F207" s="17"/>
      <c r="G207" s="19" t="s">
        <v>619</v>
      </c>
      <c r="H207" s="42">
        <v>1307506.44</v>
      </c>
      <c r="I207" s="42">
        <v>140208.43</v>
      </c>
      <c r="J207" s="42">
        <v>0</v>
      </c>
      <c r="K207" s="42">
        <v>1447714.87</v>
      </c>
      <c r="L207" s="179"/>
    </row>
    <row r="208" spans="1:12" x14ac:dyDescent="0.3">
      <c r="A208" s="18" t="s">
        <v>667</v>
      </c>
      <c r="B208" s="16" t="s">
        <v>351</v>
      </c>
      <c r="C208" s="17"/>
      <c r="D208" s="17"/>
      <c r="E208" s="17"/>
      <c r="F208" s="17"/>
      <c r="G208" s="19" t="s">
        <v>621</v>
      </c>
      <c r="H208" s="42">
        <v>141059.25</v>
      </c>
      <c r="I208" s="42">
        <v>16571.419999999998</v>
      </c>
      <c r="J208" s="42">
        <v>0</v>
      </c>
      <c r="K208" s="42">
        <v>157630.67000000001</v>
      </c>
      <c r="L208" s="179"/>
    </row>
    <row r="209" spans="1:12" x14ac:dyDescent="0.3">
      <c r="A209" s="18" t="s">
        <v>668</v>
      </c>
      <c r="B209" s="16" t="s">
        <v>351</v>
      </c>
      <c r="C209" s="17"/>
      <c r="D209" s="17"/>
      <c r="E209" s="17"/>
      <c r="F209" s="17"/>
      <c r="G209" s="19" t="s">
        <v>623</v>
      </c>
      <c r="H209" s="42">
        <v>1116189.96</v>
      </c>
      <c r="I209" s="42">
        <v>181438.71</v>
      </c>
      <c r="J209" s="42">
        <v>54336.71</v>
      </c>
      <c r="K209" s="42">
        <v>1243291.96</v>
      </c>
      <c r="L209" s="179"/>
    </row>
    <row r="210" spans="1:12" x14ac:dyDescent="0.3">
      <c r="A210" s="18" t="s">
        <v>669</v>
      </c>
      <c r="B210" s="16" t="s">
        <v>351</v>
      </c>
      <c r="C210" s="17"/>
      <c r="D210" s="17"/>
      <c r="E210" s="17"/>
      <c r="F210" s="17"/>
      <c r="G210" s="19" t="s">
        <v>625</v>
      </c>
      <c r="H210" s="42">
        <v>42257.85</v>
      </c>
      <c r="I210" s="42">
        <v>3923.62</v>
      </c>
      <c r="J210" s="42">
        <v>0.61</v>
      </c>
      <c r="K210" s="42">
        <v>46180.86</v>
      </c>
      <c r="L210" s="179"/>
    </row>
    <row r="211" spans="1:12" x14ac:dyDescent="0.3">
      <c r="A211" s="18" t="s">
        <v>670</v>
      </c>
      <c r="B211" s="16" t="s">
        <v>351</v>
      </c>
      <c r="C211" s="17"/>
      <c r="D211" s="17"/>
      <c r="E211" s="17"/>
      <c r="F211" s="17"/>
      <c r="G211" s="19" t="s">
        <v>627</v>
      </c>
      <c r="H211" s="42">
        <v>2191683.85</v>
      </c>
      <c r="I211" s="42">
        <v>255795.67</v>
      </c>
      <c r="J211" s="42">
        <v>1385.64</v>
      </c>
      <c r="K211" s="42">
        <v>2446093.88</v>
      </c>
      <c r="L211" s="179"/>
    </row>
    <row r="212" spans="1:12" x14ac:dyDescent="0.3">
      <c r="A212" s="18" t="s">
        <v>671</v>
      </c>
      <c r="B212" s="16" t="s">
        <v>351</v>
      </c>
      <c r="C212" s="17"/>
      <c r="D212" s="17"/>
      <c r="E212" s="17"/>
      <c r="F212" s="17"/>
      <c r="G212" s="19" t="s">
        <v>656</v>
      </c>
      <c r="H212" s="42">
        <v>256734.15</v>
      </c>
      <c r="I212" s="42">
        <v>48918.92</v>
      </c>
      <c r="J212" s="42">
        <v>25310.87</v>
      </c>
      <c r="K212" s="42">
        <v>280342.2</v>
      </c>
      <c r="L212" s="179"/>
    </row>
    <row r="213" spans="1:12" x14ac:dyDescent="0.3">
      <c r="A213" s="18" t="s">
        <v>672</v>
      </c>
      <c r="B213" s="16" t="s">
        <v>351</v>
      </c>
      <c r="C213" s="17"/>
      <c r="D213" s="17"/>
      <c r="E213" s="17"/>
      <c r="F213" s="17"/>
      <c r="G213" s="19" t="s">
        <v>629</v>
      </c>
      <c r="H213" s="42">
        <v>20778.28</v>
      </c>
      <c r="I213" s="42">
        <v>2077.36</v>
      </c>
      <c r="J213" s="42">
        <v>0</v>
      </c>
      <c r="K213" s="42">
        <v>22855.64</v>
      </c>
      <c r="L213" s="179"/>
    </row>
    <row r="214" spans="1:12" x14ac:dyDescent="0.3">
      <c r="A214" s="22" t="s">
        <v>351</v>
      </c>
      <c r="B214" s="16" t="s">
        <v>351</v>
      </c>
      <c r="C214" s="17"/>
      <c r="D214" s="17"/>
      <c r="E214" s="17"/>
      <c r="F214" s="17"/>
      <c r="G214" s="23" t="s">
        <v>351</v>
      </c>
      <c r="H214" s="31"/>
      <c r="I214" s="31"/>
      <c r="J214" s="31"/>
      <c r="K214" s="31"/>
      <c r="L214" s="25"/>
    </row>
    <row r="215" spans="1:12" x14ac:dyDescent="0.3">
      <c r="A215" s="10" t="s">
        <v>673</v>
      </c>
      <c r="B215" s="16" t="s">
        <v>351</v>
      </c>
      <c r="C215" s="17"/>
      <c r="D215" s="17"/>
      <c r="E215" s="11" t="s">
        <v>674</v>
      </c>
      <c r="F215" s="12"/>
      <c r="G215" s="12"/>
      <c r="H215" s="28">
        <v>23236.76</v>
      </c>
      <c r="I215" s="28">
        <v>4276.68</v>
      </c>
      <c r="J215" s="28">
        <v>0</v>
      </c>
      <c r="K215" s="28">
        <v>27513.439999999999</v>
      </c>
      <c r="L215" s="178"/>
    </row>
    <row r="216" spans="1:12" x14ac:dyDescent="0.3">
      <c r="A216" s="10" t="s">
        <v>675</v>
      </c>
      <c r="B216" s="16" t="s">
        <v>351</v>
      </c>
      <c r="C216" s="17"/>
      <c r="D216" s="17"/>
      <c r="E216" s="17"/>
      <c r="F216" s="11" t="s">
        <v>609</v>
      </c>
      <c r="G216" s="12"/>
      <c r="H216" s="28">
        <v>23236.76</v>
      </c>
      <c r="I216" s="28">
        <v>4276.68</v>
      </c>
      <c r="J216" s="28">
        <v>0</v>
      </c>
      <c r="K216" s="28">
        <v>27513.439999999999</v>
      </c>
      <c r="L216" s="180">
        <f>I216-J216</f>
        <v>4276.68</v>
      </c>
    </row>
    <row r="217" spans="1:12" x14ac:dyDescent="0.3">
      <c r="A217" s="18" t="s">
        <v>676</v>
      </c>
      <c r="B217" s="16" t="s">
        <v>351</v>
      </c>
      <c r="C217" s="17"/>
      <c r="D217" s="17"/>
      <c r="E217" s="17"/>
      <c r="F217" s="17"/>
      <c r="G217" s="19" t="s">
        <v>625</v>
      </c>
      <c r="H217" s="42">
        <v>105.16</v>
      </c>
      <c r="I217" s="42">
        <v>22.55</v>
      </c>
      <c r="J217" s="42">
        <v>0</v>
      </c>
      <c r="K217" s="42">
        <v>127.71</v>
      </c>
      <c r="L217" s="179"/>
    </row>
    <row r="218" spans="1:12" x14ac:dyDescent="0.3">
      <c r="A218" s="18" t="s">
        <v>677</v>
      </c>
      <c r="B218" s="16" t="s">
        <v>351</v>
      </c>
      <c r="C218" s="17"/>
      <c r="D218" s="17"/>
      <c r="E218" s="17"/>
      <c r="F218" s="17"/>
      <c r="G218" s="19" t="s">
        <v>656</v>
      </c>
      <c r="H218" s="42">
        <v>6347.07</v>
      </c>
      <c r="I218" s="42">
        <v>1262.1300000000001</v>
      </c>
      <c r="J218" s="42">
        <v>0</v>
      </c>
      <c r="K218" s="42">
        <v>7609.2</v>
      </c>
      <c r="L218" s="179"/>
    </row>
    <row r="219" spans="1:12" x14ac:dyDescent="0.3">
      <c r="A219" s="18" t="s">
        <v>679</v>
      </c>
      <c r="B219" s="16" t="s">
        <v>351</v>
      </c>
      <c r="C219" s="17"/>
      <c r="D219" s="17"/>
      <c r="E219" s="17"/>
      <c r="F219" s="17"/>
      <c r="G219" s="19" t="s">
        <v>680</v>
      </c>
      <c r="H219" s="42">
        <v>16784.53</v>
      </c>
      <c r="I219" s="42">
        <v>2992</v>
      </c>
      <c r="J219" s="42">
        <v>0</v>
      </c>
      <c r="K219" s="42">
        <v>19776.53</v>
      </c>
      <c r="L219" s="179"/>
    </row>
    <row r="220" spans="1:12" x14ac:dyDescent="0.3">
      <c r="A220" s="22" t="s">
        <v>351</v>
      </c>
      <c r="B220" s="16" t="s">
        <v>351</v>
      </c>
      <c r="C220" s="17"/>
      <c r="D220" s="17"/>
      <c r="E220" s="17"/>
      <c r="F220" s="17"/>
      <c r="G220" s="23" t="s">
        <v>351</v>
      </c>
      <c r="H220" s="31"/>
      <c r="I220" s="31"/>
      <c r="J220" s="31"/>
      <c r="K220" s="31"/>
      <c r="L220" s="25"/>
    </row>
    <row r="221" spans="1:12" x14ac:dyDescent="0.3">
      <c r="A221" s="10" t="s">
        <v>681</v>
      </c>
      <c r="B221" s="16" t="s">
        <v>351</v>
      </c>
      <c r="C221" s="17"/>
      <c r="D221" s="17"/>
      <c r="E221" s="11" t="s">
        <v>682</v>
      </c>
      <c r="F221" s="12"/>
      <c r="G221" s="12"/>
      <c r="H221" s="28">
        <v>420240.18</v>
      </c>
      <c r="I221" s="28">
        <v>83774.41</v>
      </c>
      <c r="J221" s="28">
        <v>28950.38</v>
      </c>
      <c r="K221" s="28">
        <v>475064.21</v>
      </c>
      <c r="L221" s="180">
        <f>I221-J221</f>
        <v>54824.03</v>
      </c>
    </row>
    <row r="222" spans="1:12" x14ac:dyDescent="0.3">
      <c r="A222" s="10" t="s">
        <v>683</v>
      </c>
      <c r="B222" s="16" t="s">
        <v>351</v>
      </c>
      <c r="C222" s="17"/>
      <c r="D222" s="17"/>
      <c r="E222" s="17"/>
      <c r="F222" s="11" t="s">
        <v>631</v>
      </c>
      <c r="G222" s="12"/>
      <c r="H222" s="28">
        <v>420240.18</v>
      </c>
      <c r="I222" s="28">
        <v>83774.41</v>
      </c>
      <c r="J222" s="28">
        <v>28950.38</v>
      </c>
      <c r="K222" s="28">
        <v>475064.21</v>
      </c>
      <c r="L222" s="178"/>
    </row>
    <row r="223" spans="1:12" x14ac:dyDescent="0.3">
      <c r="A223" s="18" t="s">
        <v>684</v>
      </c>
      <c r="B223" s="16" t="s">
        <v>351</v>
      </c>
      <c r="C223" s="17"/>
      <c r="D223" s="17"/>
      <c r="E223" s="17"/>
      <c r="F223" s="17"/>
      <c r="G223" s="19" t="s">
        <v>611</v>
      </c>
      <c r="H223" s="42">
        <v>188194.16</v>
      </c>
      <c r="I223" s="42">
        <v>25482.44</v>
      </c>
      <c r="J223" s="42">
        <v>0</v>
      </c>
      <c r="K223" s="42">
        <v>213676.6</v>
      </c>
      <c r="L223" s="179"/>
    </row>
    <row r="224" spans="1:12" x14ac:dyDescent="0.3">
      <c r="A224" s="18" t="s">
        <v>685</v>
      </c>
      <c r="B224" s="16" t="s">
        <v>351</v>
      </c>
      <c r="C224" s="17"/>
      <c r="D224" s="17"/>
      <c r="E224" s="17"/>
      <c r="F224" s="17"/>
      <c r="G224" s="19" t="s">
        <v>613</v>
      </c>
      <c r="H224" s="42">
        <v>4570.6499999999996</v>
      </c>
      <c r="I224" s="42">
        <v>17926.939999999999</v>
      </c>
      <c r="J224" s="42">
        <v>15276.93</v>
      </c>
      <c r="K224" s="42">
        <v>7220.66</v>
      </c>
      <c r="L224" s="179"/>
    </row>
    <row r="225" spans="1:12" x14ac:dyDescent="0.3">
      <c r="A225" s="18" t="s">
        <v>686</v>
      </c>
      <c r="B225" s="16" t="s">
        <v>351</v>
      </c>
      <c r="C225" s="17"/>
      <c r="D225" s="17"/>
      <c r="E225" s="17"/>
      <c r="F225" s="17"/>
      <c r="G225" s="19" t="s">
        <v>615</v>
      </c>
      <c r="H225" s="42">
        <v>16970.72</v>
      </c>
      <c r="I225" s="42">
        <v>13445.46</v>
      </c>
      <c r="J225" s="42">
        <v>11457.94</v>
      </c>
      <c r="K225" s="42">
        <v>18958.240000000002</v>
      </c>
      <c r="L225" s="179"/>
    </row>
    <row r="226" spans="1:12" x14ac:dyDescent="0.3">
      <c r="A226" s="18" t="s">
        <v>687</v>
      </c>
      <c r="B226" s="16" t="s">
        <v>351</v>
      </c>
      <c r="C226" s="17"/>
      <c r="D226" s="17"/>
      <c r="E226" s="17"/>
      <c r="F226" s="17"/>
      <c r="G226" s="19" t="s">
        <v>648</v>
      </c>
      <c r="H226" s="42">
        <v>14742.88</v>
      </c>
      <c r="I226" s="42">
        <v>0</v>
      </c>
      <c r="J226" s="42">
        <v>0</v>
      </c>
      <c r="K226" s="42">
        <v>14742.88</v>
      </c>
      <c r="L226" s="179"/>
    </row>
    <row r="227" spans="1:12" x14ac:dyDescent="0.3">
      <c r="A227" s="18" t="s">
        <v>688</v>
      </c>
      <c r="B227" s="16" t="s">
        <v>351</v>
      </c>
      <c r="C227" s="17"/>
      <c r="D227" s="17"/>
      <c r="E227" s="17"/>
      <c r="F227" s="17"/>
      <c r="G227" s="19" t="s">
        <v>617</v>
      </c>
      <c r="H227" s="42">
        <v>51569.81</v>
      </c>
      <c r="I227" s="42">
        <v>6783.97</v>
      </c>
      <c r="J227" s="42">
        <v>0</v>
      </c>
      <c r="K227" s="42">
        <v>58353.78</v>
      </c>
      <c r="L227" s="179"/>
    </row>
    <row r="228" spans="1:12" x14ac:dyDescent="0.3">
      <c r="A228" s="18" t="s">
        <v>689</v>
      </c>
      <c r="B228" s="16" t="s">
        <v>351</v>
      </c>
      <c r="C228" s="17"/>
      <c r="D228" s="17"/>
      <c r="E228" s="17"/>
      <c r="F228" s="17"/>
      <c r="G228" s="19" t="s">
        <v>619</v>
      </c>
      <c r="H228" s="42">
        <v>23139.24</v>
      </c>
      <c r="I228" s="42">
        <v>2038.65</v>
      </c>
      <c r="J228" s="42">
        <v>0</v>
      </c>
      <c r="K228" s="42">
        <v>25177.89</v>
      </c>
      <c r="L228" s="179"/>
    </row>
    <row r="229" spans="1:12" x14ac:dyDescent="0.3">
      <c r="A229" s="18" t="s">
        <v>690</v>
      </c>
      <c r="B229" s="16" t="s">
        <v>351</v>
      </c>
      <c r="C229" s="17"/>
      <c r="D229" s="17"/>
      <c r="E229" s="17"/>
      <c r="F229" s="17"/>
      <c r="G229" s="19" t="s">
        <v>621</v>
      </c>
      <c r="H229" s="42">
        <v>1933.11</v>
      </c>
      <c r="I229" s="42">
        <v>254.71</v>
      </c>
      <c r="J229" s="42">
        <v>0</v>
      </c>
      <c r="K229" s="42">
        <v>2187.8200000000002</v>
      </c>
      <c r="L229" s="179"/>
    </row>
    <row r="230" spans="1:12" x14ac:dyDescent="0.3">
      <c r="A230" s="18" t="s">
        <v>691</v>
      </c>
      <c r="B230" s="16" t="s">
        <v>351</v>
      </c>
      <c r="C230" s="17"/>
      <c r="D230" s="17"/>
      <c r="E230" s="17"/>
      <c r="F230" s="17"/>
      <c r="G230" s="19" t="s">
        <v>623</v>
      </c>
      <c r="H230" s="42">
        <v>30416.639999999999</v>
      </c>
      <c r="I230" s="42">
        <v>5780.93</v>
      </c>
      <c r="J230" s="42">
        <v>1532.74</v>
      </c>
      <c r="K230" s="42">
        <v>34664.83</v>
      </c>
      <c r="L230" s="179"/>
    </row>
    <row r="231" spans="1:12" x14ac:dyDescent="0.3">
      <c r="A231" s="18" t="s">
        <v>692</v>
      </c>
      <c r="B231" s="16" t="s">
        <v>351</v>
      </c>
      <c r="C231" s="17"/>
      <c r="D231" s="17"/>
      <c r="E231" s="17"/>
      <c r="F231" s="17"/>
      <c r="G231" s="19" t="s">
        <v>625</v>
      </c>
      <c r="H231" s="42">
        <v>1605.49</v>
      </c>
      <c r="I231" s="42">
        <v>222.04</v>
      </c>
      <c r="J231" s="42">
        <v>0</v>
      </c>
      <c r="K231" s="42">
        <v>1827.53</v>
      </c>
      <c r="L231" s="179"/>
    </row>
    <row r="232" spans="1:12" x14ac:dyDescent="0.3">
      <c r="A232" s="18" t="s">
        <v>693</v>
      </c>
      <c r="B232" s="16" t="s">
        <v>351</v>
      </c>
      <c r="C232" s="17"/>
      <c r="D232" s="17"/>
      <c r="E232" s="17"/>
      <c r="F232" s="17"/>
      <c r="G232" s="19" t="s">
        <v>627</v>
      </c>
      <c r="H232" s="42">
        <v>65175.96</v>
      </c>
      <c r="I232" s="42">
        <v>8755.91</v>
      </c>
      <c r="J232" s="42">
        <v>0</v>
      </c>
      <c r="K232" s="42">
        <v>73931.87</v>
      </c>
      <c r="L232" s="179"/>
    </row>
    <row r="233" spans="1:12" x14ac:dyDescent="0.3">
      <c r="A233" s="18" t="s">
        <v>694</v>
      </c>
      <c r="B233" s="16" t="s">
        <v>351</v>
      </c>
      <c r="C233" s="17"/>
      <c r="D233" s="17"/>
      <c r="E233" s="17"/>
      <c r="F233" s="17"/>
      <c r="G233" s="19" t="s">
        <v>656</v>
      </c>
      <c r="H233" s="42">
        <v>21921.52</v>
      </c>
      <c r="I233" s="42">
        <v>3083.36</v>
      </c>
      <c r="J233" s="42">
        <v>682.77</v>
      </c>
      <c r="K233" s="42">
        <v>24322.11</v>
      </c>
      <c r="L233" s="179"/>
    </row>
    <row r="234" spans="1:12" x14ac:dyDescent="0.3">
      <c r="A234" s="22" t="s">
        <v>351</v>
      </c>
      <c r="B234" s="16" t="s">
        <v>351</v>
      </c>
      <c r="C234" s="17"/>
      <c r="D234" s="17"/>
      <c r="E234" s="17"/>
      <c r="F234" s="17"/>
      <c r="G234" s="23" t="s">
        <v>351</v>
      </c>
      <c r="H234" s="31"/>
      <c r="I234" s="31"/>
      <c r="J234" s="31"/>
      <c r="K234" s="31"/>
      <c r="L234" s="25"/>
    </row>
    <row r="235" spans="1:12" x14ac:dyDescent="0.3">
      <c r="A235" s="10" t="s">
        <v>696</v>
      </c>
      <c r="B235" s="16" t="s">
        <v>351</v>
      </c>
      <c r="C235" s="17"/>
      <c r="D235" s="11" t="s">
        <v>697</v>
      </c>
      <c r="E235" s="12"/>
      <c r="F235" s="12"/>
      <c r="G235" s="12"/>
      <c r="H235" s="28">
        <v>5069777.4000000004</v>
      </c>
      <c r="I235" s="28">
        <v>637205.18000000005</v>
      </c>
      <c r="J235" s="28">
        <v>0.05</v>
      </c>
      <c r="K235" s="28">
        <v>5706982.5300000003</v>
      </c>
      <c r="L235" s="180">
        <f>I235-J235</f>
        <v>637205.13</v>
      </c>
    </row>
    <row r="236" spans="1:12" x14ac:dyDescent="0.3">
      <c r="A236" s="10" t="s">
        <v>698</v>
      </c>
      <c r="B236" s="16" t="s">
        <v>351</v>
      </c>
      <c r="C236" s="17"/>
      <c r="D236" s="17"/>
      <c r="E236" s="11" t="s">
        <v>697</v>
      </c>
      <c r="F236" s="12"/>
      <c r="G236" s="12"/>
      <c r="H236" s="28">
        <v>5069777.4000000004</v>
      </c>
      <c r="I236" s="28">
        <v>637205.18000000005</v>
      </c>
      <c r="J236" s="28">
        <v>0.05</v>
      </c>
      <c r="K236" s="28">
        <v>5706982.5300000003</v>
      </c>
      <c r="L236" s="178"/>
    </row>
    <row r="237" spans="1:12" x14ac:dyDescent="0.3">
      <c r="A237" s="10" t="s">
        <v>699</v>
      </c>
      <c r="B237" s="16" t="s">
        <v>351</v>
      </c>
      <c r="C237" s="17"/>
      <c r="D237" s="17"/>
      <c r="E237" s="17"/>
      <c r="F237" s="11" t="s">
        <v>697</v>
      </c>
      <c r="G237" s="12"/>
      <c r="H237" s="28">
        <v>5069777.4000000004</v>
      </c>
      <c r="I237" s="28">
        <v>637205.18000000005</v>
      </c>
      <c r="J237" s="28">
        <v>0.05</v>
      </c>
      <c r="K237" s="28">
        <v>5706982.5300000003</v>
      </c>
      <c r="L237" s="178"/>
    </row>
    <row r="238" spans="1:12" x14ac:dyDescent="0.3">
      <c r="A238" s="18" t="s">
        <v>700</v>
      </c>
      <c r="B238" s="16" t="s">
        <v>351</v>
      </c>
      <c r="C238" s="17"/>
      <c r="D238" s="17"/>
      <c r="E238" s="17"/>
      <c r="F238" s="17"/>
      <c r="G238" s="19" t="s">
        <v>701</v>
      </c>
      <c r="H238" s="42">
        <v>175032.03</v>
      </c>
      <c r="I238" s="42">
        <v>19448.03</v>
      </c>
      <c r="J238" s="42">
        <v>0.03</v>
      </c>
      <c r="K238" s="42">
        <v>194480.03</v>
      </c>
      <c r="L238" s="180">
        <f t="shared" ref="L238:L246" si="0">I238-J238</f>
        <v>19448</v>
      </c>
    </row>
    <row r="239" spans="1:12" x14ac:dyDescent="0.3">
      <c r="A239" s="18" t="s">
        <v>702</v>
      </c>
      <c r="B239" s="16" t="s">
        <v>351</v>
      </c>
      <c r="C239" s="17"/>
      <c r="D239" s="17"/>
      <c r="E239" s="17"/>
      <c r="F239" s="17"/>
      <c r="G239" s="19" t="s">
        <v>703</v>
      </c>
      <c r="H239" s="42">
        <v>58212</v>
      </c>
      <c r="I239" s="42">
        <v>6468</v>
      </c>
      <c r="J239" s="42">
        <v>0</v>
      </c>
      <c r="K239" s="42">
        <v>64680</v>
      </c>
      <c r="L239" s="180">
        <f t="shared" si="0"/>
        <v>6468</v>
      </c>
    </row>
    <row r="240" spans="1:12" x14ac:dyDescent="0.3">
      <c r="A240" s="18" t="s">
        <v>704</v>
      </c>
      <c r="B240" s="16" t="s">
        <v>351</v>
      </c>
      <c r="C240" s="17"/>
      <c r="D240" s="17"/>
      <c r="E240" s="17"/>
      <c r="F240" s="17"/>
      <c r="G240" s="19" t="s">
        <v>705</v>
      </c>
      <c r="H240" s="42">
        <v>101746.9</v>
      </c>
      <c r="I240" s="42">
        <v>19703.79</v>
      </c>
      <c r="J240" s="42">
        <v>0.01</v>
      </c>
      <c r="K240" s="42">
        <v>121450.68</v>
      </c>
      <c r="L240" s="180">
        <f t="shared" si="0"/>
        <v>19703.780000000002</v>
      </c>
    </row>
    <row r="241" spans="1:12" x14ac:dyDescent="0.3">
      <c r="A241" s="18" t="s">
        <v>706</v>
      </c>
      <c r="B241" s="16" t="s">
        <v>351</v>
      </c>
      <c r="C241" s="17"/>
      <c r="D241" s="17"/>
      <c r="E241" s="17"/>
      <c r="F241" s="17"/>
      <c r="G241" s="19" t="s">
        <v>707</v>
      </c>
      <c r="H241" s="42">
        <v>42612.99</v>
      </c>
      <c r="I241" s="42">
        <v>4556.3100000000004</v>
      </c>
      <c r="J241" s="42">
        <v>0</v>
      </c>
      <c r="K241" s="42">
        <v>47169.3</v>
      </c>
      <c r="L241" s="180">
        <f t="shared" si="0"/>
        <v>4556.3100000000004</v>
      </c>
    </row>
    <row r="242" spans="1:12" x14ac:dyDescent="0.3">
      <c r="A242" s="18" t="s">
        <v>708</v>
      </c>
      <c r="B242" s="16" t="s">
        <v>351</v>
      </c>
      <c r="C242" s="17"/>
      <c r="D242" s="17"/>
      <c r="E242" s="17"/>
      <c r="F242" s="17"/>
      <c r="G242" s="19" t="s">
        <v>709</v>
      </c>
      <c r="H242" s="42">
        <v>1742713.38</v>
      </c>
      <c r="I242" s="42">
        <v>193634.82</v>
      </c>
      <c r="J242" s="42">
        <v>0</v>
      </c>
      <c r="K242" s="42">
        <v>1936348.2</v>
      </c>
      <c r="L242" s="180">
        <f t="shared" si="0"/>
        <v>193634.82</v>
      </c>
    </row>
    <row r="243" spans="1:12" x14ac:dyDescent="0.3">
      <c r="A243" s="18" t="s">
        <v>710</v>
      </c>
      <c r="B243" s="16" t="s">
        <v>351</v>
      </c>
      <c r="C243" s="17"/>
      <c r="D243" s="17"/>
      <c r="E243" s="17"/>
      <c r="F243" s="17"/>
      <c r="G243" s="19" t="s">
        <v>711</v>
      </c>
      <c r="H243" s="42">
        <v>16123.57</v>
      </c>
      <c r="I243" s="42">
        <v>2505.38</v>
      </c>
      <c r="J243" s="42">
        <v>0</v>
      </c>
      <c r="K243" s="42">
        <v>18628.95</v>
      </c>
      <c r="L243" s="180">
        <f t="shared" si="0"/>
        <v>2505.38</v>
      </c>
    </row>
    <row r="244" spans="1:12" x14ac:dyDescent="0.3">
      <c r="A244" s="18" t="s">
        <v>712</v>
      </c>
      <c r="B244" s="16" t="s">
        <v>351</v>
      </c>
      <c r="C244" s="17"/>
      <c r="D244" s="17"/>
      <c r="E244" s="17"/>
      <c r="F244" s="17"/>
      <c r="G244" s="19" t="s">
        <v>713</v>
      </c>
      <c r="H244" s="42">
        <v>2326147.0699999998</v>
      </c>
      <c r="I244" s="42">
        <v>272623.64</v>
      </c>
      <c r="J244" s="42">
        <v>0</v>
      </c>
      <c r="K244" s="42">
        <v>2598770.71</v>
      </c>
      <c r="L244" s="180">
        <f t="shared" si="0"/>
        <v>272623.64</v>
      </c>
    </row>
    <row r="245" spans="1:12" x14ac:dyDescent="0.3">
      <c r="A245" s="18" t="s">
        <v>714</v>
      </c>
      <c r="B245" s="16" t="s">
        <v>351</v>
      </c>
      <c r="C245" s="17"/>
      <c r="D245" s="17"/>
      <c r="E245" s="17"/>
      <c r="F245" s="17"/>
      <c r="G245" s="19" t="s">
        <v>715</v>
      </c>
      <c r="H245" s="42">
        <v>427758.83</v>
      </c>
      <c r="I245" s="42">
        <v>98266.880000000005</v>
      </c>
      <c r="J245" s="42">
        <v>0.01</v>
      </c>
      <c r="K245" s="42">
        <v>526025.69999999995</v>
      </c>
      <c r="L245" s="180">
        <f t="shared" si="0"/>
        <v>98266.87000000001</v>
      </c>
    </row>
    <row r="246" spans="1:12" x14ac:dyDescent="0.3">
      <c r="A246" s="18" t="s">
        <v>716</v>
      </c>
      <c r="B246" s="16" t="s">
        <v>351</v>
      </c>
      <c r="C246" s="17"/>
      <c r="D246" s="17"/>
      <c r="E246" s="17"/>
      <c r="F246" s="17"/>
      <c r="G246" s="19" t="s">
        <v>717</v>
      </c>
      <c r="H246" s="42">
        <v>179430.63</v>
      </c>
      <c r="I246" s="42">
        <v>19998.330000000002</v>
      </c>
      <c r="J246" s="42">
        <v>0</v>
      </c>
      <c r="K246" s="42">
        <v>199428.96</v>
      </c>
      <c r="L246" s="180">
        <f t="shared" si="0"/>
        <v>19998.330000000002</v>
      </c>
    </row>
    <row r="247" spans="1:12" x14ac:dyDescent="0.3">
      <c r="A247" s="22" t="s">
        <v>351</v>
      </c>
      <c r="B247" s="16" t="s">
        <v>351</v>
      </c>
      <c r="C247" s="17"/>
      <c r="D247" s="17"/>
      <c r="E247" s="17"/>
      <c r="F247" s="17"/>
      <c r="G247" s="23" t="s">
        <v>351</v>
      </c>
      <c r="H247" s="31"/>
      <c r="I247" s="31"/>
      <c r="J247" s="31"/>
      <c r="K247" s="31"/>
      <c r="L247" s="25"/>
    </row>
    <row r="248" spans="1:12" x14ac:dyDescent="0.3">
      <c r="A248" s="10" t="s">
        <v>718</v>
      </c>
      <c r="B248" s="15" t="s">
        <v>351</v>
      </c>
      <c r="C248" s="11" t="s">
        <v>719</v>
      </c>
      <c r="D248" s="12"/>
      <c r="E248" s="12"/>
      <c r="F248" s="12"/>
      <c r="G248" s="12"/>
      <c r="H248" s="28">
        <v>2915319.44</v>
      </c>
      <c r="I248" s="28">
        <v>389019.38</v>
      </c>
      <c r="J248" s="28">
        <v>34.39</v>
      </c>
      <c r="K248" s="28">
        <v>3304304.43</v>
      </c>
      <c r="L248" s="180">
        <f>I248-J248</f>
        <v>388984.99</v>
      </c>
    </row>
    <row r="249" spans="1:12" x14ac:dyDescent="0.3">
      <c r="A249" s="10" t="s">
        <v>720</v>
      </c>
      <c r="B249" s="16" t="s">
        <v>351</v>
      </c>
      <c r="C249" s="17"/>
      <c r="D249" s="11" t="s">
        <v>719</v>
      </c>
      <c r="E249" s="12"/>
      <c r="F249" s="12"/>
      <c r="G249" s="12"/>
      <c r="H249" s="28">
        <v>2915319.44</v>
      </c>
      <c r="I249" s="28">
        <v>389019.38</v>
      </c>
      <c r="J249" s="28">
        <v>34.39</v>
      </c>
      <c r="K249" s="28">
        <v>3304304.43</v>
      </c>
      <c r="L249" s="178"/>
    </row>
    <row r="250" spans="1:12" x14ac:dyDescent="0.3">
      <c r="A250" s="10" t="s">
        <v>721</v>
      </c>
      <c r="B250" s="16" t="s">
        <v>351</v>
      </c>
      <c r="C250" s="17"/>
      <c r="D250" s="17"/>
      <c r="E250" s="11" t="s">
        <v>719</v>
      </c>
      <c r="F250" s="12"/>
      <c r="G250" s="12"/>
      <c r="H250" s="28">
        <v>2915319.44</v>
      </c>
      <c r="I250" s="28">
        <v>389019.38</v>
      </c>
      <c r="J250" s="28">
        <v>34.39</v>
      </c>
      <c r="K250" s="28">
        <v>3304304.43</v>
      </c>
      <c r="L250" s="178"/>
    </row>
    <row r="251" spans="1:12" x14ac:dyDescent="0.3">
      <c r="A251" s="10" t="s">
        <v>722</v>
      </c>
      <c r="B251" s="16" t="s">
        <v>351</v>
      </c>
      <c r="C251" s="17"/>
      <c r="D251" s="17"/>
      <c r="E251" s="17"/>
      <c r="F251" s="11" t="s">
        <v>723</v>
      </c>
      <c r="G251" s="12"/>
      <c r="H251" s="28">
        <v>346266.28</v>
      </c>
      <c r="I251" s="28">
        <v>33292.379999999997</v>
      </c>
      <c r="J251" s="28">
        <v>0</v>
      </c>
      <c r="K251" s="28">
        <v>379558.66</v>
      </c>
      <c r="L251" s="180">
        <f>I251-J251</f>
        <v>33292.379999999997</v>
      </c>
    </row>
    <row r="252" spans="1:12" x14ac:dyDescent="0.3">
      <c r="A252" s="18" t="s">
        <v>724</v>
      </c>
      <c r="B252" s="16" t="s">
        <v>351</v>
      </c>
      <c r="C252" s="17"/>
      <c r="D252" s="17"/>
      <c r="E252" s="17"/>
      <c r="F252" s="17"/>
      <c r="G252" s="19" t="s">
        <v>725</v>
      </c>
      <c r="H252" s="42">
        <v>346266.28</v>
      </c>
      <c r="I252" s="42">
        <v>33292.379999999997</v>
      </c>
      <c r="J252" s="42">
        <v>0</v>
      </c>
      <c r="K252" s="42">
        <v>379558.66</v>
      </c>
      <c r="L252" s="179"/>
    </row>
    <row r="253" spans="1:12" x14ac:dyDescent="0.3">
      <c r="A253" s="22" t="s">
        <v>351</v>
      </c>
      <c r="B253" s="16" t="s">
        <v>351</v>
      </c>
      <c r="C253" s="17"/>
      <c r="D253" s="17"/>
      <c r="E253" s="17"/>
      <c r="F253" s="17"/>
      <c r="G253" s="23" t="s">
        <v>351</v>
      </c>
      <c r="H253" s="31"/>
      <c r="I253" s="31"/>
      <c r="J253" s="31"/>
      <c r="K253" s="31"/>
      <c r="L253" s="25"/>
    </row>
    <row r="254" spans="1:12" x14ac:dyDescent="0.3">
      <c r="A254" s="10" t="s">
        <v>726</v>
      </c>
      <c r="B254" s="16" t="s">
        <v>351</v>
      </c>
      <c r="C254" s="17"/>
      <c r="D254" s="17"/>
      <c r="E254" s="17"/>
      <c r="F254" s="11" t="s">
        <v>727</v>
      </c>
      <c r="G254" s="12"/>
      <c r="H254" s="28">
        <v>1062901.47</v>
      </c>
      <c r="I254" s="28">
        <v>150254.5</v>
      </c>
      <c r="J254" s="28">
        <v>0</v>
      </c>
      <c r="K254" s="28">
        <v>1213155.97</v>
      </c>
      <c r="L254" s="180">
        <f>I254-J254</f>
        <v>150254.5</v>
      </c>
    </row>
    <row r="255" spans="1:12" x14ac:dyDescent="0.3">
      <c r="A255" s="18" t="s">
        <v>728</v>
      </c>
      <c r="B255" s="16" t="s">
        <v>351</v>
      </c>
      <c r="C255" s="17"/>
      <c r="D255" s="17"/>
      <c r="E255" s="17"/>
      <c r="F255" s="17"/>
      <c r="G255" s="19" t="s">
        <v>729</v>
      </c>
      <c r="H255" s="42">
        <v>415911.03</v>
      </c>
      <c r="I255" s="42">
        <v>58967.9</v>
      </c>
      <c r="J255" s="42">
        <v>0</v>
      </c>
      <c r="K255" s="42">
        <v>474878.93</v>
      </c>
      <c r="L255" s="180">
        <f t="shared" ref="L255:L258" si="1">I255-J255</f>
        <v>58967.9</v>
      </c>
    </row>
    <row r="256" spans="1:12" x14ac:dyDescent="0.3">
      <c r="A256" s="18" t="s">
        <v>730</v>
      </c>
      <c r="B256" s="16" t="s">
        <v>351</v>
      </c>
      <c r="C256" s="17"/>
      <c r="D256" s="17"/>
      <c r="E256" s="17"/>
      <c r="F256" s="17"/>
      <c r="G256" s="19" t="s">
        <v>731</v>
      </c>
      <c r="H256" s="42">
        <v>311510.64</v>
      </c>
      <c r="I256" s="42">
        <v>44038.31</v>
      </c>
      <c r="J256" s="42">
        <v>0</v>
      </c>
      <c r="K256" s="42">
        <v>355548.95</v>
      </c>
      <c r="L256" s="180">
        <f t="shared" si="1"/>
        <v>44038.31</v>
      </c>
    </row>
    <row r="257" spans="1:12" x14ac:dyDescent="0.3">
      <c r="A257" s="18" t="s">
        <v>732</v>
      </c>
      <c r="B257" s="16" t="s">
        <v>351</v>
      </c>
      <c r="C257" s="17"/>
      <c r="D257" s="17"/>
      <c r="E257" s="17"/>
      <c r="F257" s="17"/>
      <c r="G257" s="19" t="s">
        <v>733</v>
      </c>
      <c r="H257" s="42">
        <v>260716.87</v>
      </c>
      <c r="I257" s="42">
        <v>37995.980000000003</v>
      </c>
      <c r="J257" s="42">
        <v>0</v>
      </c>
      <c r="K257" s="42">
        <v>298712.84999999998</v>
      </c>
      <c r="L257" s="180">
        <f t="shared" si="1"/>
        <v>37995.980000000003</v>
      </c>
    </row>
    <row r="258" spans="1:12" x14ac:dyDescent="0.3">
      <c r="A258" s="18" t="s">
        <v>734</v>
      </c>
      <c r="B258" s="16" t="s">
        <v>351</v>
      </c>
      <c r="C258" s="17"/>
      <c r="D258" s="17"/>
      <c r="E258" s="17"/>
      <c r="F258" s="17"/>
      <c r="G258" s="19" t="s">
        <v>735</v>
      </c>
      <c r="H258" s="42">
        <v>74762.929999999993</v>
      </c>
      <c r="I258" s="42">
        <v>9252.31</v>
      </c>
      <c r="J258" s="42">
        <v>0</v>
      </c>
      <c r="K258" s="42">
        <v>84015.24</v>
      </c>
      <c r="L258" s="180">
        <f t="shared" si="1"/>
        <v>9252.31</v>
      </c>
    </row>
    <row r="259" spans="1:12" x14ac:dyDescent="0.3">
      <c r="A259" s="22" t="s">
        <v>351</v>
      </c>
      <c r="B259" s="16" t="s">
        <v>351</v>
      </c>
      <c r="C259" s="17"/>
      <c r="D259" s="17"/>
      <c r="E259" s="17"/>
      <c r="F259" s="17"/>
      <c r="G259" s="23" t="s">
        <v>351</v>
      </c>
      <c r="H259" s="31"/>
      <c r="I259" s="31"/>
      <c r="J259" s="31"/>
      <c r="K259" s="31"/>
      <c r="L259" s="25"/>
    </row>
    <row r="260" spans="1:12" x14ac:dyDescent="0.3">
      <c r="A260" s="10" t="s">
        <v>736</v>
      </c>
      <c r="B260" s="16" t="s">
        <v>351</v>
      </c>
      <c r="C260" s="17"/>
      <c r="D260" s="17"/>
      <c r="E260" s="17"/>
      <c r="F260" s="11" t="s">
        <v>737</v>
      </c>
      <c r="G260" s="12"/>
      <c r="H260" s="28">
        <v>13609.93</v>
      </c>
      <c r="I260" s="28">
        <v>17800</v>
      </c>
      <c r="J260" s="28">
        <v>0</v>
      </c>
      <c r="K260" s="28">
        <v>31409.93</v>
      </c>
      <c r="L260" s="180">
        <f>I260-J260</f>
        <v>17800</v>
      </c>
    </row>
    <row r="261" spans="1:12" x14ac:dyDescent="0.3">
      <c r="A261" s="18" t="s">
        <v>738</v>
      </c>
      <c r="B261" s="16" t="s">
        <v>351</v>
      </c>
      <c r="C261" s="17"/>
      <c r="D261" s="17"/>
      <c r="E261" s="17"/>
      <c r="F261" s="17"/>
      <c r="G261" s="19" t="s">
        <v>739</v>
      </c>
      <c r="H261" s="42">
        <v>13609.93</v>
      </c>
      <c r="I261" s="42">
        <v>0</v>
      </c>
      <c r="J261" s="42">
        <v>0</v>
      </c>
      <c r="K261" s="42">
        <v>13609.93</v>
      </c>
      <c r="L261" s="179"/>
    </row>
    <row r="262" spans="1:12" x14ac:dyDescent="0.3">
      <c r="A262" s="18" t="s">
        <v>740</v>
      </c>
      <c r="B262" s="16" t="s">
        <v>351</v>
      </c>
      <c r="C262" s="17"/>
      <c r="D262" s="17"/>
      <c r="E262" s="17"/>
      <c r="F262" s="17"/>
      <c r="G262" s="19" t="s">
        <v>741</v>
      </c>
      <c r="H262" s="42">
        <v>0</v>
      </c>
      <c r="I262" s="42">
        <v>17800</v>
      </c>
      <c r="J262" s="42">
        <v>0</v>
      </c>
      <c r="K262" s="42">
        <v>17800</v>
      </c>
      <c r="L262" s="179"/>
    </row>
    <row r="263" spans="1:12" x14ac:dyDescent="0.3">
      <c r="A263" s="22" t="s">
        <v>351</v>
      </c>
      <c r="B263" s="16" t="s">
        <v>351</v>
      </c>
      <c r="C263" s="17"/>
      <c r="D263" s="17"/>
      <c r="E263" s="17"/>
      <c r="F263" s="17"/>
      <c r="G263" s="23" t="s">
        <v>351</v>
      </c>
      <c r="H263" s="31"/>
      <c r="I263" s="31"/>
      <c r="J263" s="31"/>
      <c r="K263" s="31"/>
      <c r="L263" s="25"/>
    </row>
    <row r="264" spans="1:12" x14ac:dyDescent="0.3">
      <c r="A264" s="10" t="s">
        <v>742</v>
      </c>
      <c r="B264" s="16" t="s">
        <v>351</v>
      </c>
      <c r="C264" s="17"/>
      <c r="D264" s="17"/>
      <c r="E264" s="17"/>
      <c r="F264" s="11" t="s">
        <v>743</v>
      </c>
      <c r="G264" s="12"/>
      <c r="H264" s="28">
        <v>3996.11</v>
      </c>
      <c r="I264" s="28">
        <v>76.3</v>
      </c>
      <c r="J264" s="28">
        <v>0</v>
      </c>
      <c r="K264" s="28">
        <v>4072.41</v>
      </c>
      <c r="L264" s="180">
        <f>I264-J264</f>
        <v>76.3</v>
      </c>
    </row>
    <row r="265" spans="1:12" x14ac:dyDescent="0.3">
      <c r="A265" s="18" t="s">
        <v>744</v>
      </c>
      <c r="B265" s="16" t="s">
        <v>351</v>
      </c>
      <c r="C265" s="17"/>
      <c r="D265" s="17"/>
      <c r="E265" s="17"/>
      <c r="F265" s="17"/>
      <c r="G265" s="19" t="s">
        <v>745</v>
      </c>
      <c r="H265" s="42">
        <v>1094.57</v>
      </c>
      <c r="I265" s="42">
        <v>0</v>
      </c>
      <c r="J265" s="42">
        <v>0</v>
      </c>
      <c r="K265" s="42">
        <v>1094.57</v>
      </c>
      <c r="L265" s="179"/>
    </row>
    <row r="266" spans="1:12" x14ac:dyDescent="0.3">
      <c r="A266" s="18" t="s">
        <v>746</v>
      </c>
      <c r="B266" s="16" t="s">
        <v>351</v>
      </c>
      <c r="C266" s="17"/>
      <c r="D266" s="17"/>
      <c r="E266" s="17"/>
      <c r="F266" s="17"/>
      <c r="G266" s="19" t="s">
        <v>747</v>
      </c>
      <c r="H266" s="42">
        <v>2414.11</v>
      </c>
      <c r="I266" s="42">
        <v>76.3</v>
      </c>
      <c r="J266" s="42">
        <v>0</v>
      </c>
      <c r="K266" s="42">
        <v>2490.41</v>
      </c>
      <c r="L266" s="179"/>
    </row>
    <row r="267" spans="1:12" x14ac:dyDescent="0.3">
      <c r="A267" s="18" t="s">
        <v>748</v>
      </c>
      <c r="B267" s="16" t="s">
        <v>351</v>
      </c>
      <c r="C267" s="17"/>
      <c r="D267" s="17"/>
      <c r="E267" s="17"/>
      <c r="F267" s="17"/>
      <c r="G267" s="19" t="s">
        <v>749</v>
      </c>
      <c r="H267" s="42">
        <v>357.63</v>
      </c>
      <c r="I267" s="42">
        <v>0</v>
      </c>
      <c r="J267" s="42">
        <v>0</v>
      </c>
      <c r="K267" s="42">
        <v>357.63</v>
      </c>
      <c r="L267" s="179"/>
    </row>
    <row r="268" spans="1:12" x14ac:dyDescent="0.3">
      <c r="A268" s="18" t="s">
        <v>750</v>
      </c>
      <c r="B268" s="16" t="s">
        <v>351</v>
      </c>
      <c r="C268" s="17"/>
      <c r="D268" s="17"/>
      <c r="E268" s="17"/>
      <c r="F268" s="17"/>
      <c r="G268" s="19" t="s">
        <v>751</v>
      </c>
      <c r="H268" s="42">
        <v>129.80000000000001</v>
      </c>
      <c r="I268" s="42">
        <v>0</v>
      </c>
      <c r="J268" s="42">
        <v>0</v>
      </c>
      <c r="K268" s="42">
        <v>129.80000000000001</v>
      </c>
      <c r="L268" s="179"/>
    </row>
    <row r="269" spans="1:12" x14ac:dyDescent="0.3">
      <c r="A269" s="22" t="s">
        <v>351</v>
      </c>
      <c r="B269" s="16" t="s">
        <v>351</v>
      </c>
      <c r="C269" s="17"/>
      <c r="D269" s="17"/>
      <c r="E269" s="17"/>
      <c r="F269" s="17"/>
      <c r="G269" s="23" t="s">
        <v>351</v>
      </c>
      <c r="H269" s="31"/>
      <c r="I269" s="31"/>
      <c r="J269" s="31"/>
      <c r="K269" s="31"/>
      <c r="L269" s="25"/>
    </row>
    <row r="270" spans="1:12" x14ac:dyDescent="0.3">
      <c r="A270" s="10" t="s">
        <v>752</v>
      </c>
      <c r="B270" s="16" t="s">
        <v>351</v>
      </c>
      <c r="C270" s="17"/>
      <c r="D270" s="17"/>
      <c r="E270" s="17"/>
      <c r="F270" s="11" t="s">
        <v>753</v>
      </c>
      <c r="G270" s="12"/>
      <c r="H270" s="28">
        <v>360336.13</v>
      </c>
      <c r="I270" s="28">
        <v>48628.23</v>
      </c>
      <c r="J270" s="28">
        <v>0.01</v>
      </c>
      <c r="K270" s="28">
        <v>408964.35</v>
      </c>
      <c r="L270" s="180">
        <f>I270-J270</f>
        <v>48628.22</v>
      </c>
    </row>
    <row r="271" spans="1:12" x14ac:dyDescent="0.3">
      <c r="A271" s="18" t="s">
        <v>754</v>
      </c>
      <c r="B271" s="16" t="s">
        <v>351</v>
      </c>
      <c r="C271" s="17"/>
      <c r="D271" s="17"/>
      <c r="E271" s="17"/>
      <c r="F271" s="17"/>
      <c r="G271" s="19" t="s">
        <v>755</v>
      </c>
      <c r="H271" s="42">
        <v>223865.55</v>
      </c>
      <c r="I271" s="42">
        <v>26607.47</v>
      </c>
      <c r="J271" s="42">
        <v>0</v>
      </c>
      <c r="K271" s="42">
        <v>250473.02</v>
      </c>
      <c r="L271" s="179"/>
    </row>
    <row r="272" spans="1:12" x14ac:dyDescent="0.3">
      <c r="A272" s="18" t="s">
        <v>756</v>
      </c>
      <c r="B272" s="16" t="s">
        <v>351</v>
      </c>
      <c r="C272" s="17"/>
      <c r="D272" s="17"/>
      <c r="E272" s="17"/>
      <c r="F272" s="17"/>
      <c r="G272" s="19" t="s">
        <v>757</v>
      </c>
      <c r="H272" s="42">
        <v>47533.24</v>
      </c>
      <c r="I272" s="42">
        <v>6043.86</v>
      </c>
      <c r="J272" s="42">
        <v>0.01</v>
      </c>
      <c r="K272" s="42">
        <v>53577.09</v>
      </c>
      <c r="L272" s="179"/>
    </row>
    <row r="273" spans="1:12" x14ac:dyDescent="0.3">
      <c r="A273" s="18" t="s">
        <v>758</v>
      </c>
      <c r="B273" s="16" t="s">
        <v>351</v>
      </c>
      <c r="C273" s="17"/>
      <c r="D273" s="17"/>
      <c r="E273" s="17"/>
      <c r="F273" s="17"/>
      <c r="G273" s="19" t="s">
        <v>759</v>
      </c>
      <c r="H273" s="42">
        <v>787.66</v>
      </c>
      <c r="I273" s="42">
        <v>98</v>
      </c>
      <c r="J273" s="42">
        <v>0</v>
      </c>
      <c r="K273" s="42">
        <v>885.66</v>
      </c>
      <c r="L273" s="179"/>
    </row>
    <row r="274" spans="1:12" x14ac:dyDescent="0.3">
      <c r="A274" s="18" t="s">
        <v>760</v>
      </c>
      <c r="B274" s="16" t="s">
        <v>351</v>
      </c>
      <c r="C274" s="17"/>
      <c r="D274" s="17"/>
      <c r="E274" s="17"/>
      <c r="F274" s="17"/>
      <c r="G274" s="19" t="s">
        <v>761</v>
      </c>
      <c r="H274" s="42">
        <v>84008.7</v>
      </c>
      <c r="I274" s="42">
        <v>12172.9</v>
      </c>
      <c r="J274" s="42">
        <v>0</v>
      </c>
      <c r="K274" s="42">
        <v>96181.6</v>
      </c>
      <c r="L274" s="179"/>
    </row>
    <row r="275" spans="1:12" x14ac:dyDescent="0.3">
      <c r="A275" s="18" t="s">
        <v>762</v>
      </c>
      <c r="B275" s="16" t="s">
        <v>351</v>
      </c>
      <c r="C275" s="17"/>
      <c r="D275" s="17"/>
      <c r="E275" s="17"/>
      <c r="F275" s="17"/>
      <c r="G275" s="19" t="s">
        <v>715</v>
      </c>
      <c r="H275" s="42">
        <v>4140.9799999999996</v>
      </c>
      <c r="I275" s="42">
        <v>3706</v>
      </c>
      <c r="J275" s="42">
        <v>0</v>
      </c>
      <c r="K275" s="42">
        <v>7846.98</v>
      </c>
      <c r="L275" s="179"/>
    </row>
    <row r="276" spans="1:12" x14ac:dyDescent="0.3">
      <c r="A276" s="22" t="s">
        <v>351</v>
      </c>
      <c r="B276" s="16" t="s">
        <v>351</v>
      </c>
      <c r="C276" s="17"/>
      <c r="D276" s="17"/>
      <c r="E276" s="17"/>
      <c r="F276" s="17"/>
      <c r="G276" s="23" t="s">
        <v>351</v>
      </c>
      <c r="H276" s="31"/>
      <c r="I276" s="31"/>
      <c r="J276" s="31"/>
      <c r="K276" s="31"/>
      <c r="L276" s="25"/>
    </row>
    <row r="277" spans="1:12" x14ac:dyDescent="0.3">
      <c r="A277" s="10" t="s">
        <v>763</v>
      </c>
      <c r="B277" s="16" t="s">
        <v>351</v>
      </c>
      <c r="C277" s="17"/>
      <c r="D277" s="17"/>
      <c r="E277" s="17"/>
      <c r="F277" s="11" t="s">
        <v>764</v>
      </c>
      <c r="G277" s="12"/>
      <c r="H277" s="28">
        <v>953580.8</v>
      </c>
      <c r="I277" s="28">
        <v>115452.94</v>
      </c>
      <c r="J277" s="28">
        <v>0</v>
      </c>
      <c r="K277" s="28">
        <v>1069033.74</v>
      </c>
      <c r="L277" s="180">
        <f>I277-J277</f>
        <v>115452.94</v>
      </c>
    </row>
    <row r="278" spans="1:12" x14ac:dyDescent="0.3">
      <c r="A278" s="18" t="s">
        <v>765</v>
      </c>
      <c r="B278" s="16" t="s">
        <v>351</v>
      </c>
      <c r="C278" s="17"/>
      <c r="D278" s="17"/>
      <c r="E278" s="17"/>
      <c r="F278" s="17"/>
      <c r="G278" s="19" t="s">
        <v>554</v>
      </c>
      <c r="H278" s="42">
        <v>152885.46</v>
      </c>
      <c r="I278" s="42">
        <v>19339.14</v>
      </c>
      <c r="J278" s="42">
        <v>0</v>
      </c>
      <c r="K278" s="42">
        <v>172224.6</v>
      </c>
      <c r="L278" s="179"/>
    </row>
    <row r="279" spans="1:12" x14ac:dyDescent="0.3">
      <c r="A279" s="18" t="s">
        <v>766</v>
      </c>
      <c r="B279" s="16" t="s">
        <v>351</v>
      </c>
      <c r="C279" s="17"/>
      <c r="D279" s="17"/>
      <c r="E279" s="17"/>
      <c r="F279" s="17"/>
      <c r="G279" s="19" t="s">
        <v>767</v>
      </c>
      <c r="H279" s="42">
        <v>1033.4000000000001</v>
      </c>
      <c r="I279" s="42">
        <v>999.47</v>
      </c>
      <c r="J279" s="42">
        <v>0</v>
      </c>
      <c r="K279" s="42">
        <v>2032.87</v>
      </c>
      <c r="L279" s="179"/>
    </row>
    <row r="280" spans="1:12" x14ac:dyDescent="0.3">
      <c r="A280" s="18" t="s">
        <v>768</v>
      </c>
      <c r="B280" s="16" t="s">
        <v>351</v>
      </c>
      <c r="C280" s="17"/>
      <c r="D280" s="17"/>
      <c r="E280" s="17"/>
      <c r="F280" s="17"/>
      <c r="G280" s="19" t="s">
        <v>769</v>
      </c>
      <c r="H280" s="42">
        <v>24552.94</v>
      </c>
      <c r="I280" s="42">
        <v>2046.13</v>
      </c>
      <c r="J280" s="42">
        <v>0</v>
      </c>
      <c r="K280" s="42">
        <v>26599.07</v>
      </c>
      <c r="L280" s="179"/>
    </row>
    <row r="281" spans="1:12" x14ac:dyDescent="0.3">
      <c r="A281" s="18" t="s">
        <v>770</v>
      </c>
      <c r="B281" s="16" t="s">
        <v>351</v>
      </c>
      <c r="C281" s="17"/>
      <c r="D281" s="17"/>
      <c r="E281" s="17"/>
      <c r="F281" s="17"/>
      <c r="G281" s="19" t="s">
        <v>771</v>
      </c>
      <c r="H281" s="42">
        <v>775065</v>
      </c>
      <c r="I281" s="42">
        <v>93068.2</v>
      </c>
      <c r="J281" s="42">
        <v>0</v>
      </c>
      <c r="K281" s="42">
        <v>868133.2</v>
      </c>
      <c r="L281" s="179"/>
    </row>
    <row r="282" spans="1:12" x14ac:dyDescent="0.3">
      <c r="A282" s="18" t="s">
        <v>772</v>
      </c>
      <c r="B282" s="16" t="s">
        <v>351</v>
      </c>
      <c r="C282" s="17"/>
      <c r="D282" s="17"/>
      <c r="E282" s="17"/>
      <c r="F282" s="17"/>
      <c r="G282" s="19" t="s">
        <v>773</v>
      </c>
      <c r="H282" s="42">
        <v>44</v>
      </c>
      <c r="I282" s="42">
        <v>0</v>
      </c>
      <c r="J282" s="42">
        <v>0</v>
      </c>
      <c r="K282" s="42">
        <v>44</v>
      </c>
      <c r="L282" s="179"/>
    </row>
    <row r="283" spans="1:12" x14ac:dyDescent="0.3">
      <c r="A283" s="22" t="s">
        <v>351</v>
      </c>
      <c r="B283" s="16" t="s">
        <v>351</v>
      </c>
      <c r="C283" s="17"/>
      <c r="D283" s="17"/>
      <c r="E283" s="17"/>
      <c r="F283" s="17"/>
      <c r="G283" s="23" t="s">
        <v>351</v>
      </c>
      <c r="H283" s="31"/>
      <c r="I283" s="31"/>
      <c r="J283" s="31"/>
      <c r="K283" s="31"/>
      <c r="L283" s="25"/>
    </row>
    <row r="284" spans="1:12" x14ac:dyDescent="0.3">
      <c r="A284" s="10" t="s">
        <v>774</v>
      </c>
      <c r="B284" s="16" t="s">
        <v>351</v>
      </c>
      <c r="C284" s="17"/>
      <c r="D284" s="17"/>
      <c r="E284" s="17"/>
      <c r="F284" s="11" t="s">
        <v>775</v>
      </c>
      <c r="G284" s="12"/>
      <c r="H284" s="28">
        <v>160021.32</v>
      </c>
      <c r="I284" s="28">
        <v>23515.03</v>
      </c>
      <c r="J284" s="28">
        <v>34.380000000000003</v>
      </c>
      <c r="K284" s="28">
        <v>183501.97</v>
      </c>
      <c r="L284" s="180">
        <f>I284-J284</f>
        <v>23480.649999999998</v>
      </c>
    </row>
    <row r="285" spans="1:12" x14ac:dyDescent="0.3">
      <c r="A285" s="18" t="s">
        <v>776</v>
      </c>
      <c r="B285" s="16" t="s">
        <v>351</v>
      </c>
      <c r="C285" s="17"/>
      <c r="D285" s="17"/>
      <c r="E285" s="17"/>
      <c r="F285" s="17"/>
      <c r="G285" s="19" t="s">
        <v>777</v>
      </c>
      <c r="H285" s="42">
        <v>592.24</v>
      </c>
      <c r="I285" s="42">
        <v>0</v>
      </c>
      <c r="J285" s="42">
        <v>0</v>
      </c>
      <c r="K285" s="42">
        <v>592.24</v>
      </c>
      <c r="L285" s="179"/>
    </row>
    <row r="286" spans="1:12" x14ac:dyDescent="0.3">
      <c r="A286" s="18" t="s">
        <v>778</v>
      </c>
      <c r="B286" s="16" t="s">
        <v>351</v>
      </c>
      <c r="C286" s="17"/>
      <c r="D286" s="17"/>
      <c r="E286" s="17"/>
      <c r="F286" s="17"/>
      <c r="G286" s="19" t="s">
        <v>779</v>
      </c>
      <c r="H286" s="42">
        <v>508.02</v>
      </c>
      <c r="I286" s="42">
        <v>105.23</v>
      </c>
      <c r="J286" s="42">
        <v>0</v>
      </c>
      <c r="K286" s="42">
        <v>613.25</v>
      </c>
      <c r="L286" s="179"/>
    </row>
    <row r="287" spans="1:12" x14ac:dyDescent="0.3">
      <c r="A287" s="18" t="s">
        <v>780</v>
      </c>
      <c r="B287" s="16" t="s">
        <v>351</v>
      </c>
      <c r="C287" s="17"/>
      <c r="D287" s="17"/>
      <c r="E287" s="17"/>
      <c r="F287" s="17"/>
      <c r="G287" s="19" t="s">
        <v>781</v>
      </c>
      <c r="H287" s="42">
        <v>10745.56</v>
      </c>
      <c r="I287" s="42">
        <v>288.5</v>
      </c>
      <c r="J287" s="42">
        <v>34.369999999999997</v>
      </c>
      <c r="K287" s="42">
        <v>10999.69</v>
      </c>
      <c r="L287" s="179"/>
    </row>
    <row r="288" spans="1:12" x14ac:dyDescent="0.3">
      <c r="A288" s="18" t="s">
        <v>782</v>
      </c>
      <c r="B288" s="16" t="s">
        <v>351</v>
      </c>
      <c r="C288" s="17"/>
      <c r="D288" s="17"/>
      <c r="E288" s="17"/>
      <c r="F288" s="17"/>
      <c r="G288" s="19" t="s">
        <v>783</v>
      </c>
      <c r="H288" s="42">
        <v>1598</v>
      </c>
      <c r="I288" s="42">
        <v>159</v>
      </c>
      <c r="J288" s="42">
        <v>0</v>
      </c>
      <c r="K288" s="42">
        <v>1757</v>
      </c>
      <c r="L288" s="179"/>
    </row>
    <row r="289" spans="1:12" x14ac:dyDescent="0.3">
      <c r="A289" s="18" t="s">
        <v>784</v>
      </c>
      <c r="B289" s="16" t="s">
        <v>351</v>
      </c>
      <c r="C289" s="17"/>
      <c r="D289" s="17"/>
      <c r="E289" s="17"/>
      <c r="F289" s="17"/>
      <c r="G289" s="19" t="s">
        <v>785</v>
      </c>
      <c r="H289" s="42">
        <v>15538.59</v>
      </c>
      <c r="I289" s="42">
        <v>1097.4000000000001</v>
      </c>
      <c r="J289" s="42">
        <v>0</v>
      </c>
      <c r="K289" s="42">
        <v>16635.990000000002</v>
      </c>
      <c r="L289" s="179"/>
    </row>
    <row r="290" spans="1:12" x14ac:dyDescent="0.3">
      <c r="A290" s="18" t="s">
        <v>786</v>
      </c>
      <c r="B290" s="16" t="s">
        <v>351</v>
      </c>
      <c r="C290" s="17"/>
      <c r="D290" s="17"/>
      <c r="E290" s="17"/>
      <c r="F290" s="17"/>
      <c r="G290" s="19" t="s">
        <v>787</v>
      </c>
      <c r="H290" s="42">
        <v>483</v>
      </c>
      <c r="I290" s="42">
        <v>371</v>
      </c>
      <c r="J290" s="42">
        <v>0</v>
      </c>
      <c r="K290" s="42">
        <v>854</v>
      </c>
      <c r="L290" s="179"/>
    </row>
    <row r="291" spans="1:12" x14ac:dyDescent="0.3">
      <c r="A291" s="18" t="s">
        <v>788</v>
      </c>
      <c r="B291" s="16" t="s">
        <v>351</v>
      </c>
      <c r="C291" s="17"/>
      <c r="D291" s="17"/>
      <c r="E291" s="17"/>
      <c r="F291" s="17"/>
      <c r="G291" s="19" t="s">
        <v>789</v>
      </c>
      <c r="H291" s="42">
        <v>4498.1400000000003</v>
      </c>
      <c r="I291" s="42">
        <v>0</v>
      </c>
      <c r="J291" s="42">
        <v>0</v>
      </c>
      <c r="K291" s="42">
        <v>4498.1400000000003</v>
      </c>
      <c r="L291" s="179"/>
    </row>
    <row r="292" spans="1:12" x14ac:dyDescent="0.3">
      <c r="A292" s="18" t="s">
        <v>790</v>
      </c>
      <c r="B292" s="16" t="s">
        <v>351</v>
      </c>
      <c r="C292" s="17"/>
      <c r="D292" s="17"/>
      <c r="E292" s="17"/>
      <c r="F292" s="17"/>
      <c r="G292" s="19" t="s">
        <v>791</v>
      </c>
      <c r="H292" s="42">
        <v>244.83</v>
      </c>
      <c r="I292" s="42">
        <v>0</v>
      </c>
      <c r="J292" s="42">
        <v>0</v>
      </c>
      <c r="K292" s="42">
        <v>244.83</v>
      </c>
      <c r="L292" s="179"/>
    </row>
    <row r="293" spans="1:12" x14ac:dyDescent="0.3">
      <c r="A293" s="18" t="s">
        <v>792</v>
      </c>
      <c r="B293" s="16" t="s">
        <v>351</v>
      </c>
      <c r="C293" s="17"/>
      <c r="D293" s="17"/>
      <c r="E293" s="17"/>
      <c r="F293" s="17"/>
      <c r="G293" s="19" t="s">
        <v>793</v>
      </c>
      <c r="H293" s="42">
        <v>2852.51</v>
      </c>
      <c r="I293" s="42">
        <v>394.57</v>
      </c>
      <c r="J293" s="42">
        <v>0</v>
      </c>
      <c r="K293" s="42">
        <v>3247.08</v>
      </c>
      <c r="L293" s="179"/>
    </row>
    <row r="294" spans="1:12" x14ac:dyDescent="0.3">
      <c r="A294" s="18" t="s">
        <v>794</v>
      </c>
      <c r="B294" s="16" t="s">
        <v>351</v>
      </c>
      <c r="C294" s="17"/>
      <c r="D294" s="17"/>
      <c r="E294" s="17"/>
      <c r="F294" s="17"/>
      <c r="G294" s="19" t="s">
        <v>795</v>
      </c>
      <c r="H294" s="42">
        <v>20650.099999999999</v>
      </c>
      <c r="I294" s="42">
        <v>0</v>
      </c>
      <c r="J294" s="42">
        <v>0</v>
      </c>
      <c r="K294" s="42">
        <v>20650.099999999999</v>
      </c>
      <c r="L294" s="179"/>
    </row>
    <row r="295" spans="1:12" x14ac:dyDescent="0.3">
      <c r="A295" s="18" t="s">
        <v>796</v>
      </c>
      <c r="B295" s="16" t="s">
        <v>351</v>
      </c>
      <c r="C295" s="17"/>
      <c r="D295" s="17"/>
      <c r="E295" s="17"/>
      <c r="F295" s="17"/>
      <c r="G295" s="19" t="s">
        <v>797</v>
      </c>
      <c r="H295" s="42">
        <v>70249.89</v>
      </c>
      <c r="I295" s="42">
        <v>18707.919999999998</v>
      </c>
      <c r="J295" s="42">
        <v>0</v>
      </c>
      <c r="K295" s="42">
        <v>88957.81</v>
      </c>
      <c r="L295" s="179"/>
    </row>
    <row r="296" spans="1:12" x14ac:dyDescent="0.3">
      <c r="A296" s="18" t="s">
        <v>798</v>
      </c>
      <c r="B296" s="16" t="s">
        <v>351</v>
      </c>
      <c r="C296" s="17"/>
      <c r="D296" s="17"/>
      <c r="E296" s="17"/>
      <c r="F296" s="17"/>
      <c r="G296" s="19" t="s">
        <v>799</v>
      </c>
      <c r="H296" s="42">
        <v>2024.86</v>
      </c>
      <c r="I296" s="42">
        <v>335.55</v>
      </c>
      <c r="J296" s="42">
        <v>0</v>
      </c>
      <c r="K296" s="42">
        <v>2360.41</v>
      </c>
      <c r="L296" s="179"/>
    </row>
    <row r="297" spans="1:12" x14ac:dyDescent="0.3">
      <c r="A297" s="18" t="s">
        <v>800</v>
      </c>
      <c r="B297" s="16" t="s">
        <v>351</v>
      </c>
      <c r="C297" s="17"/>
      <c r="D297" s="17"/>
      <c r="E297" s="17"/>
      <c r="F297" s="17"/>
      <c r="G297" s="19" t="s">
        <v>801</v>
      </c>
      <c r="H297" s="42">
        <v>20794.48</v>
      </c>
      <c r="I297" s="42">
        <v>1560.14</v>
      </c>
      <c r="J297" s="42">
        <v>0.01</v>
      </c>
      <c r="K297" s="42">
        <v>22354.61</v>
      </c>
      <c r="L297" s="179"/>
    </row>
    <row r="298" spans="1:12" x14ac:dyDescent="0.3">
      <c r="A298" s="18" t="s">
        <v>802</v>
      </c>
      <c r="B298" s="16" t="s">
        <v>351</v>
      </c>
      <c r="C298" s="17"/>
      <c r="D298" s="17"/>
      <c r="E298" s="17"/>
      <c r="F298" s="17"/>
      <c r="G298" s="19" t="s">
        <v>803</v>
      </c>
      <c r="H298" s="42">
        <v>9241.1</v>
      </c>
      <c r="I298" s="42">
        <v>495.72</v>
      </c>
      <c r="J298" s="42">
        <v>0</v>
      </c>
      <c r="K298" s="42">
        <v>9736.82</v>
      </c>
      <c r="L298" s="179"/>
    </row>
    <row r="299" spans="1:12" x14ac:dyDescent="0.3">
      <c r="A299" s="22" t="s">
        <v>351</v>
      </c>
      <c r="B299" s="16" t="s">
        <v>351</v>
      </c>
      <c r="C299" s="17"/>
      <c r="D299" s="17"/>
      <c r="E299" s="17"/>
      <c r="F299" s="17"/>
      <c r="G299" s="23" t="s">
        <v>351</v>
      </c>
      <c r="H299" s="31"/>
      <c r="I299" s="31"/>
      <c r="J299" s="31"/>
      <c r="K299" s="31"/>
      <c r="L299" s="25"/>
    </row>
    <row r="300" spans="1:12" x14ac:dyDescent="0.3">
      <c r="A300" s="10" t="s">
        <v>804</v>
      </c>
      <c r="B300" s="16" t="s">
        <v>351</v>
      </c>
      <c r="C300" s="17"/>
      <c r="D300" s="17"/>
      <c r="E300" s="17"/>
      <c r="F300" s="11" t="s">
        <v>805</v>
      </c>
      <c r="G300" s="12"/>
      <c r="H300" s="28">
        <v>11191.17</v>
      </c>
      <c r="I300" s="28">
        <v>0</v>
      </c>
      <c r="J300" s="28">
        <v>0</v>
      </c>
      <c r="K300" s="28">
        <v>11191.17</v>
      </c>
      <c r="L300" s="180">
        <f>I300-J300</f>
        <v>0</v>
      </c>
    </row>
    <row r="301" spans="1:12" x14ac:dyDescent="0.3">
      <c r="A301" s="18" t="s">
        <v>806</v>
      </c>
      <c r="B301" s="16" t="s">
        <v>351</v>
      </c>
      <c r="C301" s="17"/>
      <c r="D301" s="17"/>
      <c r="E301" s="17"/>
      <c r="F301" s="17"/>
      <c r="G301" s="19" t="s">
        <v>807</v>
      </c>
      <c r="H301" s="42">
        <v>10653</v>
      </c>
      <c r="I301" s="42">
        <v>0</v>
      </c>
      <c r="J301" s="42">
        <v>0</v>
      </c>
      <c r="K301" s="42">
        <v>10653</v>
      </c>
      <c r="L301" s="179"/>
    </row>
    <row r="302" spans="1:12" x14ac:dyDescent="0.3">
      <c r="A302" s="18" t="s">
        <v>808</v>
      </c>
      <c r="B302" s="16" t="s">
        <v>351</v>
      </c>
      <c r="C302" s="17"/>
      <c r="D302" s="17"/>
      <c r="E302" s="17"/>
      <c r="F302" s="17"/>
      <c r="G302" s="19" t="s">
        <v>809</v>
      </c>
      <c r="H302" s="42">
        <v>538.16999999999996</v>
      </c>
      <c r="I302" s="42">
        <v>0</v>
      </c>
      <c r="J302" s="42">
        <v>0</v>
      </c>
      <c r="K302" s="42">
        <v>538.16999999999996</v>
      </c>
      <c r="L302" s="179"/>
    </row>
    <row r="303" spans="1:12" x14ac:dyDescent="0.3">
      <c r="A303" s="22" t="s">
        <v>351</v>
      </c>
      <c r="B303" s="16" t="s">
        <v>351</v>
      </c>
      <c r="C303" s="17"/>
      <c r="D303" s="17"/>
      <c r="E303" s="17"/>
      <c r="F303" s="17"/>
      <c r="G303" s="23" t="s">
        <v>351</v>
      </c>
      <c r="H303" s="31"/>
      <c r="I303" s="31"/>
      <c r="J303" s="31"/>
      <c r="K303" s="31"/>
      <c r="L303" s="25"/>
    </row>
    <row r="304" spans="1:12" x14ac:dyDescent="0.3">
      <c r="A304" s="10" t="s">
        <v>810</v>
      </c>
      <c r="B304" s="16" t="s">
        <v>351</v>
      </c>
      <c r="C304" s="17"/>
      <c r="D304" s="17"/>
      <c r="E304" s="17"/>
      <c r="F304" s="11" t="s">
        <v>811</v>
      </c>
      <c r="G304" s="12"/>
      <c r="H304" s="28">
        <v>3416.23</v>
      </c>
      <c r="I304" s="28">
        <v>0</v>
      </c>
      <c r="J304" s="28">
        <v>0</v>
      </c>
      <c r="K304" s="28">
        <v>3416.23</v>
      </c>
      <c r="L304" s="180">
        <f>I304-J304</f>
        <v>0</v>
      </c>
    </row>
    <row r="305" spans="1:12" x14ac:dyDescent="0.3">
      <c r="A305" s="18" t="s">
        <v>812</v>
      </c>
      <c r="B305" s="16" t="s">
        <v>351</v>
      </c>
      <c r="C305" s="17"/>
      <c r="D305" s="17"/>
      <c r="E305" s="17"/>
      <c r="F305" s="17"/>
      <c r="G305" s="19" t="s">
        <v>813</v>
      </c>
      <c r="H305" s="42">
        <v>3416.23</v>
      </c>
      <c r="I305" s="42">
        <v>0</v>
      </c>
      <c r="J305" s="42">
        <v>0</v>
      </c>
      <c r="K305" s="42">
        <v>3416.23</v>
      </c>
      <c r="L305" s="179"/>
    </row>
    <row r="306" spans="1:12" x14ac:dyDescent="0.3">
      <c r="A306" s="22" t="s">
        <v>351</v>
      </c>
      <c r="B306" s="16" t="s">
        <v>351</v>
      </c>
      <c r="C306" s="17"/>
      <c r="D306" s="17"/>
      <c r="E306" s="17"/>
      <c r="F306" s="17"/>
      <c r="G306" s="23" t="s">
        <v>351</v>
      </c>
      <c r="H306" s="31"/>
      <c r="I306" s="31"/>
      <c r="J306" s="31"/>
      <c r="K306" s="31"/>
      <c r="L306" s="25"/>
    </row>
    <row r="307" spans="1:12" x14ac:dyDescent="0.3">
      <c r="A307" s="10" t="s">
        <v>814</v>
      </c>
      <c r="B307" s="15" t="s">
        <v>351</v>
      </c>
      <c r="C307" s="11" t="s">
        <v>815</v>
      </c>
      <c r="D307" s="12"/>
      <c r="E307" s="12"/>
      <c r="F307" s="12"/>
      <c r="G307" s="12"/>
      <c r="H307" s="28">
        <v>1950270.44</v>
      </c>
      <c r="I307" s="28">
        <v>99132.24</v>
      </c>
      <c r="J307" s="28">
        <v>0.02</v>
      </c>
      <c r="K307" s="28">
        <v>2049402.66</v>
      </c>
      <c r="L307" s="180">
        <f>I307-J307</f>
        <v>99132.22</v>
      </c>
    </row>
    <row r="308" spans="1:12" x14ac:dyDescent="0.3">
      <c r="A308" s="10" t="s">
        <v>816</v>
      </c>
      <c r="B308" s="16" t="s">
        <v>351</v>
      </c>
      <c r="C308" s="17"/>
      <c r="D308" s="11" t="s">
        <v>815</v>
      </c>
      <c r="E308" s="12"/>
      <c r="F308" s="12"/>
      <c r="G308" s="12"/>
      <c r="H308" s="28">
        <v>1950270.44</v>
      </c>
      <c r="I308" s="28">
        <v>99132.24</v>
      </c>
      <c r="J308" s="28">
        <v>0.02</v>
      </c>
      <c r="K308" s="28">
        <v>2049402.66</v>
      </c>
      <c r="L308" s="178"/>
    </row>
    <row r="309" spans="1:12" x14ac:dyDescent="0.3">
      <c r="A309" s="10" t="s">
        <v>817</v>
      </c>
      <c r="B309" s="16" t="s">
        <v>351</v>
      </c>
      <c r="C309" s="17"/>
      <c r="D309" s="17"/>
      <c r="E309" s="11" t="s">
        <v>815</v>
      </c>
      <c r="F309" s="12"/>
      <c r="G309" s="12"/>
      <c r="H309" s="28">
        <v>1950270.44</v>
      </c>
      <c r="I309" s="28">
        <v>99132.24</v>
      </c>
      <c r="J309" s="28">
        <v>0.02</v>
      </c>
      <c r="K309" s="28">
        <v>2049402.66</v>
      </c>
      <c r="L309" s="178"/>
    </row>
    <row r="310" spans="1:12" x14ac:dyDescent="0.3">
      <c r="A310" s="10" t="s">
        <v>818</v>
      </c>
      <c r="B310" s="16" t="s">
        <v>351</v>
      </c>
      <c r="C310" s="17"/>
      <c r="D310" s="17"/>
      <c r="E310" s="17"/>
      <c r="F310" s="11" t="s">
        <v>819</v>
      </c>
      <c r="G310" s="12"/>
      <c r="H310" s="28">
        <v>1498298.64</v>
      </c>
      <c r="I310" s="28">
        <v>57880.52</v>
      </c>
      <c r="J310" s="28">
        <v>0</v>
      </c>
      <c r="K310" s="28">
        <v>1556179.16</v>
      </c>
      <c r="L310" s="180">
        <f>I310-J310</f>
        <v>57880.52</v>
      </c>
    </row>
    <row r="311" spans="1:12" x14ac:dyDescent="0.3">
      <c r="A311" s="18" t="s">
        <v>820</v>
      </c>
      <c r="B311" s="16" t="s">
        <v>351</v>
      </c>
      <c r="C311" s="17"/>
      <c r="D311" s="17"/>
      <c r="E311" s="17"/>
      <c r="F311" s="17"/>
      <c r="G311" s="19" t="s">
        <v>821</v>
      </c>
      <c r="H311" s="42">
        <v>150094.24</v>
      </c>
      <c r="I311" s="42">
        <v>29036</v>
      </c>
      <c r="J311" s="42">
        <v>0</v>
      </c>
      <c r="K311" s="42">
        <v>179130.23999999999</v>
      </c>
      <c r="L311" s="179"/>
    </row>
    <row r="312" spans="1:12" x14ac:dyDescent="0.3">
      <c r="A312" s="18" t="s">
        <v>822</v>
      </c>
      <c r="B312" s="16" t="s">
        <v>351</v>
      </c>
      <c r="C312" s="17"/>
      <c r="D312" s="17"/>
      <c r="E312" s="17"/>
      <c r="F312" s="17"/>
      <c r="G312" s="19" t="s">
        <v>823</v>
      </c>
      <c r="H312" s="42">
        <v>4410</v>
      </c>
      <c r="I312" s="42">
        <v>0</v>
      </c>
      <c r="J312" s="42">
        <v>0</v>
      </c>
      <c r="K312" s="42">
        <v>4410</v>
      </c>
      <c r="L312" s="179"/>
    </row>
    <row r="313" spans="1:12" x14ac:dyDescent="0.3">
      <c r="A313" s="18" t="s">
        <v>824</v>
      </c>
      <c r="B313" s="16" t="s">
        <v>351</v>
      </c>
      <c r="C313" s="17"/>
      <c r="D313" s="17"/>
      <c r="E313" s="17"/>
      <c r="F313" s="17"/>
      <c r="G313" s="19" t="s">
        <v>825</v>
      </c>
      <c r="H313" s="42">
        <v>796.24</v>
      </c>
      <c r="I313" s="42">
        <v>0</v>
      </c>
      <c r="J313" s="42">
        <v>0</v>
      </c>
      <c r="K313" s="42">
        <v>796.24</v>
      </c>
      <c r="L313" s="179"/>
    </row>
    <row r="314" spans="1:12" x14ac:dyDescent="0.3">
      <c r="A314" s="18" t="s">
        <v>826</v>
      </c>
      <c r="B314" s="16" t="s">
        <v>351</v>
      </c>
      <c r="C314" s="17"/>
      <c r="D314" s="17"/>
      <c r="E314" s="17"/>
      <c r="F314" s="17"/>
      <c r="G314" s="19" t="s">
        <v>827</v>
      </c>
      <c r="H314" s="42">
        <v>76284</v>
      </c>
      <c r="I314" s="42">
        <v>8476</v>
      </c>
      <c r="J314" s="42">
        <v>0</v>
      </c>
      <c r="K314" s="42">
        <v>84760</v>
      </c>
      <c r="L314" s="179"/>
    </row>
    <row r="315" spans="1:12" x14ac:dyDescent="0.3">
      <c r="A315" s="18" t="s">
        <v>828</v>
      </c>
      <c r="B315" s="16" t="s">
        <v>351</v>
      </c>
      <c r="C315" s="17"/>
      <c r="D315" s="17"/>
      <c r="E315" s="17"/>
      <c r="F315" s="17"/>
      <c r="G315" s="19" t="s">
        <v>829</v>
      </c>
      <c r="H315" s="42">
        <v>3013.85</v>
      </c>
      <c r="I315" s="42">
        <v>381.93</v>
      </c>
      <c r="J315" s="42">
        <v>0</v>
      </c>
      <c r="K315" s="42">
        <v>3395.78</v>
      </c>
      <c r="L315" s="179"/>
    </row>
    <row r="316" spans="1:12" x14ac:dyDescent="0.3">
      <c r="A316" s="18" t="s">
        <v>830</v>
      </c>
      <c r="B316" s="16" t="s">
        <v>351</v>
      </c>
      <c r="C316" s="17"/>
      <c r="D316" s="17"/>
      <c r="E316" s="17"/>
      <c r="F316" s="17"/>
      <c r="G316" s="19" t="s">
        <v>831</v>
      </c>
      <c r="H316" s="42">
        <v>77674.289999999994</v>
      </c>
      <c r="I316" s="42">
        <v>11891.51</v>
      </c>
      <c r="J316" s="42">
        <v>0</v>
      </c>
      <c r="K316" s="42">
        <v>89565.8</v>
      </c>
      <c r="L316" s="179"/>
    </row>
    <row r="317" spans="1:12" x14ac:dyDescent="0.3">
      <c r="A317" s="18" t="s">
        <v>832</v>
      </c>
      <c r="B317" s="16" t="s">
        <v>351</v>
      </c>
      <c r="C317" s="17"/>
      <c r="D317" s="17"/>
      <c r="E317" s="17"/>
      <c r="F317" s="17"/>
      <c r="G317" s="19" t="s">
        <v>833</v>
      </c>
      <c r="H317" s="42">
        <v>1172808.52</v>
      </c>
      <c r="I317" s="42">
        <v>8095.08</v>
      </c>
      <c r="J317" s="42">
        <v>0</v>
      </c>
      <c r="K317" s="42">
        <v>1180903.6000000001</v>
      </c>
      <c r="L317" s="179"/>
    </row>
    <row r="318" spans="1:12" x14ac:dyDescent="0.3">
      <c r="A318" s="18" t="s">
        <v>834</v>
      </c>
      <c r="B318" s="16" t="s">
        <v>351</v>
      </c>
      <c r="C318" s="17"/>
      <c r="D318" s="17"/>
      <c r="E318" s="17"/>
      <c r="F318" s="17"/>
      <c r="G318" s="19" t="s">
        <v>835</v>
      </c>
      <c r="H318" s="42">
        <v>13217.5</v>
      </c>
      <c r="I318" s="42">
        <v>0</v>
      </c>
      <c r="J318" s="42">
        <v>0</v>
      </c>
      <c r="K318" s="42">
        <v>13217.5</v>
      </c>
      <c r="L318" s="179"/>
    </row>
    <row r="319" spans="1:12" x14ac:dyDescent="0.3">
      <c r="A319" s="22" t="s">
        <v>351</v>
      </c>
      <c r="B319" s="16" t="s">
        <v>351</v>
      </c>
      <c r="C319" s="17"/>
      <c r="D319" s="17"/>
      <c r="E319" s="17"/>
      <c r="F319" s="17"/>
      <c r="G319" s="23" t="s">
        <v>351</v>
      </c>
      <c r="H319" s="31"/>
      <c r="I319" s="31"/>
      <c r="J319" s="31"/>
      <c r="K319" s="31"/>
      <c r="L319" s="25"/>
    </row>
    <row r="320" spans="1:12" x14ac:dyDescent="0.3">
      <c r="A320" s="10" t="s">
        <v>836</v>
      </c>
      <c r="B320" s="16" t="s">
        <v>351</v>
      </c>
      <c r="C320" s="17"/>
      <c r="D320" s="17"/>
      <c r="E320" s="17"/>
      <c r="F320" s="11" t="s">
        <v>837</v>
      </c>
      <c r="G320" s="12"/>
      <c r="H320" s="28">
        <v>55500.02</v>
      </c>
      <c r="I320" s="28">
        <v>26695</v>
      </c>
      <c r="J320" s="28">
        <v>0.02</v>
      </c>
      <c r="K320" s="28">
        <v>82195</v>
      </c>
      <c r="L320" s="180">
        <f>I320-J320</f>
        <v>26694.98</v>
      </c>
    </row>
    <row r="321" spans="1:12" x14ac:dyDescent="0.3">
      <c r="A321" s="18" t="s">
        <v>838</v>
      </c>
      <c r="B321" s="16" t="s">
        <v>351</v>
      </c>
      <c r="C321" s="17"/>
      <c r="D321" s="17"/>
      <c r="E321" s="17"/>
      <c r="F321" s="17"/>
      <c r="G321" s="19" t="s">
        <v>839</v>
      </c>
      <c r="H321" s="42">
        <v>49450</v>
      </c>
      <c r="I321" s="42">
        <v>26695</v>
      </c>
      <c r="J321" s="42">
        <v>0</v>
      </c>
      <c r="K321" s="42">
        <v>76145</v>
      </c>
      <c r="L321" s="179"/>
    </row>
    <row r="322" spans="1:12" x14ac:dyDescent="0.3">
      <c r="A322" s="18" t="s">
        <v>840</v>
      </c>
      <c r="B322" s="16" t="s">
        <v>351</v>
      </c>
      <c r="C322" s="17"/>
      <c r="D322" s="17"/>
      <c r="E322" s="17"/>
      <c r="F322" s="17"/>
      <c r="G322" s="19" t="s">
        <v>841</v>
      </c>
      <c r="H322" s="42">
        <v>6050.02</v>
      </c>
      <c r="I322" s="42">
        <v>0</v>
      </c>
      <c r="J322" s="42">
        <v>0.02</v>
      </c>
      <c r="K322" s="42">
        <v>6050</v>
      </c>
      <c r="L322" s="179"/>
    </row>
    <row r="323" spans="1:12" x14ac:dyDescent="0.3">
      <c r="A323" s="22" t="s">
        <v>351</v>
      </c>
      <c r="B323" s="16" t="s">
        <v>351</v>
      </c>
      <c r="C323" s="17"/>
      <c r="D323" s="17"/>
      <c r="E323" s="17"/>
      <c r="F323" s="17"/>
      <c r="G323" s="23" t="s">
        <v>351</v>
      </c>
      <c r="H323" s="31"/>
      <c r="I323" s="31"/>
      <c r="J323" s="31"/>
      <c r="K323" s="31"/>
      <c r="L323" s="25"/>
    </row>
    <row r="324" spans="1:12" x14ac:dyDescent="0.3">
      <c r="A324" s="10" t="s">
        <v>842</v>
      </c>
      <c r="B324" s="16" t="s">
        <v>351</v>
      </c>
      <c r="C324" s="17"/>
      <c r="D324" s="17"/>
      <c r="E324" s="17"/>
      <c r="F324" s="11" t="s">
        <v>843</v>
      </c>
      <c r="G324" s="12"/>
      <c r="H324" s="28">
        <v>128192.99</v>
      </c>
      <c r="I324" s="28">
        <v>14556.72</v>
      </c>
      <c r="J324" s="28">
        <v>0</v>
      </c>
      <c r="K324" s="28">
        <v>142749.71</v>
      </c>
      <c r="L324" s="180">
        <f>I324-J324</f>
        <v>14556.72</v>
      </c>
    </row>
    <row r="325" spans="1:12" x14ac:dyDescent="0.3">
      <c r="A325" s="18" t="s">
        <v>844</v>
      </c>
      <c r="B325" s="16" t="s">
        <v>351</v>
      </c>
      <c r="C325" s="17"/>
      <c r="D325" s="17"/>
      <c r="E325" s="17"/>
      <c r="F325" s="17"/>
      <c r="G325" s="19" t="s">
        <v>845</v>
      </c>
      <c r="H325" s="42">
        <v>128192.99</v>
      </c>
      <c r="I325" s="42">
        <v>14556.72</v>
      </c>
      <c r="J325" s="42">
        <v>0</v>
      </c>
      <c r="K325" s="42">
        <v>142749.71</v>
      </c>
      <c r="L325" s="179"/>
    </row>
    <row r="326" spans="1:12" x14ac:dyDescent="0.3">
      <c r="A326" s="22" t="s">
        <v>351</v>
      </c>
      <c r="B326" s="16" t="s">
        <v>351</v>
      </c>
      <c r="C326" s="17"/>
      <c r="D326" s="17"/>
      <c r="E326" s="17"/>
      <c r="F326" s="17"/>
      <c r="G326" s="23" t="s">
        <v>351</v>
      </c>
      <c r="H326" s="31"/>
      <c r="I326" s="31"/>
      <c r="J326" s="31"/>
      <c r="K326" s="31"/>
      <c r="L326" s="25"/>
    </row>
    <row r="327" spans="1:12" x14ac:dyDescent="0.3">
      <c r="A327" s="10" t="s">
        <v>846</v>
      </c>
      <c r="B327" s="16" t="s">
        <v>351</v>
      </c>
      <c r="C327" s="17"/>
      <c r="D327" s="17"/>
      <c r="E327" s="17"/>
      <c r="F327" s="11" t="s">
        <v>805</v>
      </c>
      <c r="G327" s="12"/>
      <c r="H327" s="28">
        <v>268278.78999999998</v>
      </c>
      <c r="I327" s="28">
        <v>0</v>
      </c>
      <c r="J327" s="28">
        <v>0</v>
      </c>
      <c r="K327" s="28">
        <v>268278.78999999998</v>
      </c>
      <c r="L327" s="180">
        <f>I327-J327</f>
        <v>0</v>
      </c>
    </row>
    <row r="328" spans="1:12" x14ac:dyDescent="0.3">
      <c r="A328" s="18" t="s">
        <v>847</v>
      </c>
      <c r="B328" s="16" t="s">
        <v>351</v>
      </c>
      <c r="C328" s="17"/>
      <c r="D328" s="17"/>
      <c r="E328" s="17"/>
      <c r="F328" s="17"/>
      <c r="G328" s="19" t="s">
        <v>807</v>
      </c>
      <c r="H328" s="42">
        <v>3131.82</v>
      </c>
      <c r="I328" s="42">
        <v>0</v>
      </c>
      <c r="J328" s="42">
        <v>0</v>
      </c>
      <c r="K328" s="42">
        <v>3131.82</v>
      </c>
      <c r="L328" s="179"/>
    </row>
    <row r="329" spans="1:12" x14ac:dyDescent="0.3">
      <c r="A329" s="18" t="s">
        <v>850</v>
      </c>
      <c r="B329" s="16" t="s">
        <v>351</v>
      </c>
      <c r="C329" s="17"/>
      <c r="D329" s="17"/>
      <c r="E329" s="17"/>
      <c r="F329" s="17"/>
      <c r="G329" s="19" t="s">
        <v>851</v>
      </c>
      <c r="H329" s="42">
        <v>246347.88</v>
      </c>
      <c r="I329" s="42">
        <v>0</v>
      </c>
      <c r="J329" s="42">
        <v>0</v>
      </c>
      <c r="K329" s="42">
        <v>246347.88</v>
      </c>
      <c r="L329" s="179"/>
    </row>
    <row r="330" spans="1:12" x14ac:dyDescent="0.3">
      <c r="A330" s="18" t="s">
        <v>852</v>
      </c>
      <c r="B330" s="16" t="s">
        <v>351</v>
      </c>
      <c r="C330" s="17"/>
      <c r="D330" s="17"/>
      <c r="E330" s="17"/>
      <c r="F330" s="17"/>
      <c r="G330" s="19" t="s">
        <v>809</v>
      </c>
      <c r="H330" s="42">
        <v>18799.09</v>
      </c>
      <c r="I330" s="42">
        <v>0</v>
      </c>
      <c r="J330" s="42">
        <v>0</v>
      </c>
      <c r="K330" s="42">
        <v>18799.09</v>
      </c>
      <c r="L330" s="179"/>
    </row>
    <row r="331" spans="1:12" x14ac:dyDescent="0.3">
      <c r="A331" s="22" t="s">
        <v>351</v>
      </c>
      <c r="B331" s="16" t="s">
        <v>351</v>
      </c>
      <c r="C331" s="17"/>
      <c r="D331" s="17"/>
      <c r="E331" s="17"/>
      <c r="F331" s="17"/>
      <c r="G331" s="23" t="s">
        <v>351</v>
      </c>
      <c r="H331" s="31"/>
      <c r="I331" s="31"/>
      <c r="J331" s="31"/>
      <c r="K331" s="31"/>
      <c r="L331" s="25"/>
    </row>
    <row r="332" spans="1:12" x14ac:dyDescent="0.3">
      <c r="A332" s="10" t="s">
        <v>853</v>
      </c>
      <c r="B332" s="15" t="s">
        <v>351</v>
      </c>
      <c r="C332" s="11" t="s">
        <v>854</v>
      </c>
      <c r="D332" s="12"/>
      <c r="E332" s="12"/>
      <c r="F332" s="12"/>
      <c r="G332" s="12"/>
      <c r="H332" s="28">
        <v>171339.58</v>
      </c>
      <c r="I332" s="28">
        <v>9460.06</v>
      </c>
      <c r="J332" s="28">
        <v>0.05</v>
      </c>
      <c r="K332" s="28">
        <v>180799.59</v>
      </c>
      <c r="L332" s="180">
        <f>I332-J332</f>
        <v>9460.01</v>
      </c>
    </row>
    <row r="333" spans="1:12" x14ac:dyDescent="0.3">
      <c r="A333" s="10" t="s">
        <v>855</v>
      </c>
      <c r="B333" s="16" t="s">
        <v>351</v>
      </c>
      <c r="C333" s="17"/>
      <c r="D333" s="11" t="s">
        <v>854</v>
      </c>
      <c r="E333" s="12"/>
      <c r="F333" s="12"/>
      <c r="G333" s="12"/>
      <c r="H333" s="28">
        <v>171339.58</v>
      </c>
      <c r="I333" s="28">
        <v>9460.06</v>
      </c>
      <c r="J333" s="28">
        <v>0.05</v>
      </c>
      <c r="K333" s="28">
        <v>180799.59</v>
      </c>
      <c r="L333" s="178"/>
    </row>
    <row r="334" spans="1:12" x14ac:dyDescent="0.3">
      <c r="A334" s="10" t="s">
        <v>856</v>
      </c>
      <c r="B334" s="16" t="s">
        <v>351</v>
      </c>
      <c r="C334" s="17"/>
      <c r="D334" s="17"/>
      <c r="E334" s="11" t="s">
        <v>857</v>
      </c>
      <c r="F334" s="12"/>
      <c r="G334" s="12"/>
      <c r="H334" s="28">
        <v>171339.58</v>
      </c>
      <c r="I334" s="28">
        <v>9460.06</v>
      </c>
      <c r="J334" s="28">
        <v>0.05</v>
      </c>
      <c r="K334" s="28">
        <v>180799.59</v>
      </c>
      <c r="L334" s="178"/>
    </row>
    <row r="335" spans="1:12" x14ac:dyDescent="0.3">
      <c r="A335" s="10" t="s">
        <v>858</v>
      </c>
      <c r="B335" s="16" t="s">
        <v>351</v>
      </c>
      <c r="C335" s="17"/>
      <c r="D335" s="17"/>
      <c r="E335" s="17"/>
      <c r="F335" s="11" t="s">
        <v>859</v>
      </c>
      <c r="G335" s="12"/>
      <c r="H335" s="28">
        <v>130763.28</v>
      </c>
      <c r="I335" s="28">
        <v>5223.75</v>
      </c>
      <c r="J335" s="28">
        <v>0</v>
      </c>
      <c r="K335" s="28">
        <v>135987.03</v>
      </c>
      <c r="L335" s="180">
        <f>I335-J335</f>
        <v>5223.75</v>
      </c>
    </row>
    <row r="336" spans="1:12" x14ac:dyDescent="0.3">
      <c r="A336" s="18" t="s">
        <v>860</v>
      </c>
      <c r="B336" s="16" t="s">
        <v>351</v>
      </c>
      <c r="C336" s="17"/>
      <c r="D336" s="17"/>
      <c r="E336" s="17"/>
      <c r="F336" s="17"/>
      <c r="G336" s="19" t="s">
        <v>861</v>
      </c>
      <c r="H336" s="42">
        <v>130763.28</v>
      </c>
      <c r="I336" s="42">
        <v>5223.75</v>
      </c>
      <c r="J336" s="42">
        <v>0</v>
      </c>
      <c r="K336" s="42">
        <v>135987.03</v>
      </c>
      <c r="L336" s="179"/>
    </row>
    <row r="337" spans="1:12" x14ac:dyDescent="0.3">
      <c r="A337" s="22" t="s">
        <v>351</v>
      </c>
      <c r="B337" s="16" t="s">
        <v>351</v>
      </c>
      <c r="C337" s="17"/>
      <c r="D337" s="17"/>
      <c r="E337" s="17"/>
      <c r="F337" s="17"/>
      <c r="G337" s="23" t="s">
        <v>351</v>
      </c>
      <c r="H337" s="31"/>
      <c r="I337" s="31"/>
      <c r="J337" s="31"/>
      <c r="K337" s="31"/>
      <c r="L337" s="25"/>
    </row>
    <row r="338" spans="1:12" x14ac:dyDescent="0.3">
      <c r="A338" s="10" t="s">
        <v>862</v>
      </c>
      <c r="B338" s="16" t="s">
        <v>351</v>
      </c>
      <c r="C338" s="17"/>
      <c r="D338" s="17"/>
      <c r="E338" s="17"/>
      <c r="F338" s="11" t="s">
        <v>863</v>
      </c>
      <c r="G338" s="12"/>
      <c r="H338" s="28">
        <v>11000</v>
      </c>
      <c r="I338" s="28">
        <v>1600</v>
      </c>
      <c r="J338" s="28">
        <v>0</v>
      </c>
      <c r="K338" s="28">
        <v>12600</v>
      </c>
      <c r="L338" s="180">
        <f>I338-J338</f>
        <v>1600</v>
      </c>
    </row>
    <row r="339" spans="1:12" x14ac:dyDescent="0.3">
      <c r="A339" s="18" t="s">
        <v>864</v>
      </c>
      <c r="B339" s="16" t="s">
        <v>351</v>
      </c>
      <c r="C339" s="17"/>
      <c r="D339" s="17"/>
      <c r="E339" s="17"/>
      <c r="F339" s="17"/>
      <c r="G339" s="19" t="s">
        <v>865</v>
      </c>
      <c r="H339" s="42">
        <v>11000</v>
      </c>
      <c r="I339" s="42">
        <v>1600</v>
      </c>
      <c r="J339" s="42">
        <v>0</v>
      </c>
      <c r="K339" s="42">
        <v>12600</v>
      </c>
      <c r="L339" s="179"/>
    </row>
    <row r="340" spans="1:12" x14ac:dyDescent="0.3">
      <c r="A340" s="22" t="s">
        <v>351</v>
      </c>
      <c r="B340" s="16" t="s">
        <v>351</v>
      </c>
      <c r="C340" s="17"/>
      <c r="D340" s="17"/>
      <c r="E340" s="17"/>
      <c r="F340" s="17"/>
      <c r="G340" s="23" t="s">
        <v>351</v>
      </c>
      <c r="H340" s="31"/>
      <c r="I340" s="31"/>
      <c r="J340" s="31"/>
      <c r="K340" s="31"/>
      <c r="L340" s="25"/>
    </row>
    <row r="341" spans="1:12" x14ac:dyDescent="0.3">
      <c r="A341" s="10" t="s">
        <v>866</v>
      </c>
      <c r="B341" s="16" t="s">
        <v>351</v>
      </c>
      <c r="C341" s="17"/>
      <c r="D341" s="17"/>
      <c r="E341" s="17"/>
      <c r="F341" s="11" t="s">
        <v>867</v>
      </c>
      <c r="G341" s="12"/>
      <c r="H341" s="28">
        <v>12711.62</v>
      </c>
      <c r="I341" s="28">
        <v>850</v>
      </c>
      <c r="J341" s="28">
        <v>0</v>
      </c>
      <c r="K341" s="28">
        <v>13561.62</v>
      </c>
      <c r="L341" s="180">
        <f>I341-J341</f>
        <v>850</v>
      </c>
    </row>
    <row r="342" spans="1:12" x14ac:dyDescent="0.3">
      <c r="A342" s="18" t="s">
        <v>868</v>
      </c>
      <c r="B342" s="16" t="s">
        <v>351</v>
      </c>
      <c r="C342" s="17"/>
      <c r="D342" s="17"/>
      <c r="E342" s="17"/>
      <c r="F342" s="17"/>
      <c r="G342" s="19" t="s">
        <v>869</v>
      </c>
      <c r="H342" s="42">
        <v>12711.62</v>
      </c>
      <c r="I342" s="42">
        <v>850</v>
      </c>
      <c r="J342" s="42">
        <v>0</v>
      </c>
      <c r="K342" s="42">
        <v>13561.62</v>
      </c>
      <c r="L342" s="179"/>
    </row>
    <row r="343" spans="1:12" x14ac:dyDescent="0.3">
      <c r="A343" s="22" t="s">
        <v>351</v>
      </c>
      <c r="B343" s="16" t="s">
        <v>351</v>
      </c>
      <c r="C343" s="17"/>
      <c r="D343" s="17"/>
      <c r="E343" s="17"/>
      <c r="F343" s="17"/>
      <c r="G343" s="23" t="s">
        <v>351</v>
      </c>
      <c r="H343" s="31"/>
      <c r="I343" s="31"/>
      <c r="J343" s="31"/>
      <c r="K343" s="31"/>
      <c r="L343" s="25"/>
    </row>
    <row r="344" spans="1:12" x14ac:dyDescent="0.3">
      <c r="A344" s="10" t="s">
        <v>870</v>
      </c>
      <c r="B344" s="16" t="s">
        <v>351</v>
      </c>
      <c r="C344" s="17"/>
      <c r="D344" s="17"/>
      <c r="E344" s="17"/>
      <c r="F344" s="11" t="s">
        <v>805</v>
      </c>
      <c r="G344" s="12"/>
      <c r="H344" s="28">
        <v>16864.68</v>
      </c>
      <c r="I344" s="28">
        <v>1786.31</v>
      </c>
      <c r="J344" s="28">
        <v>0.05</v>
      </c>
      <c r="K344" s="28">
        <v>18650.939999999999</v>
      </c>
      <c r="L344" s="180">
        <f>I344-J344</f>
        <v>1786.26</v>
      </c>
    </row>
    <row r="345" spans="1:12" x14ac:dyDescent="0.3">
      <c r="A345" s="18" t="s">
        <v>871</v>
      </c>
      <c r="B345" s="16" t="s">
        <v>351</v>
      </c>
      <c r="C345" s="17"/>
      <c r="D345" s="17"/>
      <c r="E345" s="17"/>
      <c r="F345" s="17"/>
      <c r="G345" s="19" t="s">
        <v>809</v>
      </c>
      <c r="H345" s="42">
        <v>170</v>
      </c>
      <c r="I345" s="42">
        <v>0</v>
      </c>
      <c r="J345" s="42">
        <v>0</v>
      </c>
      <c r="K345" s="42">
        <v>170</v>
      </c>
      <c r="L345" s="179"/>
    </row>
    <row r="346" spans="1:12" x14ac:dyDescent="0.3">
      <c r="A346" s="18" t="s">
        <v>872</v>
      </c>
      <c r="B346" s="16" t="s">
        <v>351</v>
      </c>
      <c r="C346" s="17"/>
      <c r="D346" s="17"/>
      <c r="E346" s="17"/>
      <c r="F346" s="17"/>
      <c r="G346" s="19" t="s">
        <v>873</v>
      </c>
      <c r="H346" s="42">
        <v>16694.68</v>
      </c>
      <c r="I346" s="42">
        <v>1786.31</v>
      </c>
      <c r="J346" s="42">
        <v>0.05</v>
      </c>
      <c r="K346" s="42">
        <v>18480.939999999999</v>
      </c>
      <c r="L346" s="179"/>
    </row>
    <row r="347" spans="1:12" x14ac:dyDescent="0.3">
      <c r="A347" s="10" t="s">
        <v>351</v>
      </c>
      <c r="B347" s="16" t="s">
        <v>351</v>
      </c>
      <c r="C347" s="17"/>
      <c r="D347" s="17"/>
      <c r="E347" s="11" t="s">
        <v>351</v>
      </c>
      <c r="F347" s="12"/>
      <c r="G347" s="12"/>
      <c r="H347" s="54"/>
      <c r="I347" s="54"/>
      <c r="J347" s="54"/>
      <c r="K347" s="54"/>
      <c r="L347" s="12"/>
    </row>
    <row r="348" spans="1:12" x14ac:dyDescent="0.3">
      <c r="A348" s="10" t="s">
        <v>874</v>
      </c>
      <c r="B348" s="15" t="s">
        <v>351</v>
      </c>
      <c r="C348" s="11" t="s">
        <v>875</v>
      </c>
      <c r="D348" s="12"/>
      <c r="E348" s="12"/>
      <c r="F348" s="12"/>
      <c r="G348" s="12"/>
      <c r="H348" s="28">
        <v>1452207.9</v>
      </c>
      <c r="I348" s="28">
        <v>136098.56</v>
      </c>
      <c r="J348" s="28">
        <v>0</v>
      </c>
      <c r="K348" s="28">
        <v>1588306.46</v>
      </c>
      <c r="L348" s="180">
        <f>I348-J348</f>
        <v>136098.56</v>
      </c>
    </row>
    <row r="349" spans="1:12" x14ac:dyDescent="0.3">
      <c r="A349" s="10" t="s">
        <v>876</v>
      </c>
      <c r="B349" s="16" t="s">
        <v>351</v>
      </c>
      <c r="C349" s="17"/>
      <c r="D349" s="11" t="s">
        <v>875</v>
      </c>
      <c r="E349" s="12"/>
      <c r="F349" s="12"/>
      <c r="G349" s="12"/>
      <c r="H349" s="28">
        <v>1452207.9</v>
      </c>
      <c r="I349" s="28">
        <v>136098.56</v>
      </c>
      <c r="J349" s="28">
        <v>0</v>
      </c>
      <c r="K349" s="28">
        <v>1588306.46</v>
      </c>
      <c r="L349" s="178"/>
    </row>
    <row r="350" spans="1:12" x14ac:dyDescent="0.3">
      <c r="A350" s="10" t="s">
        <v>877</v>
      </c>
      <c r="B350" s="16" t="s">
        <v>351</v>
      </c>
      <c r="C350" s="17"/>
      <c r="D350" s="17"/>
      <c r="E350" s="11" t="s">
        <v>875</v>
      </c>
      <c r="F350" s="12"/>
      <c r="G350" s="12"/>
      <c r="H350" s="28">
        <v>1452207.9</v>
      </c>
      <c r="I350" s="28">
        <v>136098.56</v>
      </c>
      <c r="J350" s="28">
        <v>0</v>
      </c>
      <c r="K350" s="28">
        <v>1588306.46</v>
      </c>
      <c r="L350" s="178"/>
    </row>
    <row r="351" spans="1:12" x14ac:dyDescent="0.3">
      <c r="A351" s="10" t="s">
        <v>878</v>
      </c>
      <c r="B351" s="16" t="s">
        <v>351</v>
      </c>
      <c r="C351" s="17"/>
      <c r="D351" s="17"/>
      <c r="E351" s="17"/>
      <c r="F351" s="11" t="s">
        <v>863</v>
      </c>
      <c r="G351" s="12"/>
      <c r="H351" s="28">
        <v>764699.16</v>
      </c>
      <c r="I351" s="28">
        <v>68697.5</v>
      </c>
      <c r="J351" s="28">
        <v>0</v>
      </c>
      <c r="K351" s="28">
        <v>833396.66</v>
      </c>
      <c r="L351" s="180">
        <f>I351-J351</f>
        <v>68697.5</v>
      </c>
    </row>
    <row r="352" spans="1:12" x14ac:dyDescent="0.3">
      <c r="A352" s="18" t="s">
        <v>879</v>
      </c>
      <c r="B352" s="16" t="s">
        <v>351</v>
      </c>
      <c r="C352" s="17"/>
      <c r="D352" s="17"/>
      <c r="E352" s="17"/>
      <c r="F352" s="17"/>
      <c r="G352" s="19" t="s">
        <v>880</v>
      </c>
      <c r="H352" s="42">
        <v>764699.16</v>
      </c>
      <c r="I352" s="42">
        <v>68697.5</v>
      </c>
      <c r="J352" s="42">
        <v>0</v>
      </c>
      <c r="K352" s="42">
        <v>833396.66</v>
      </c>
      <c r="L352" s="179"/>
    </row>
    <row r="353" spans="1:12" x14ac:dyDescent="0.3">
      <c r="A353" s="22" t="s">
        <v>351</v>
      </c>
      <c r="B353" s="16" t="s">
        <v>351</v>
      </c>
      <c r="C353" s="17"/>
      <c r="D353" s="17"/>
      <c r="E353" s="17"/>
      <c r="F353" s="17"/>
      <c r="G353" s="23" t="s">
        <v>351</v>
      </c>
      <c r="H353" s="31"/>
      <c r="I353" s="31"/>
      <c r="J353" s="31"/>
      <c r="K353" s="31"/>
      <c r="L353" s="25"/>
    </row>
    <row r="354" spans="1:12" x14ac:dyDescent="0.3">
      <c r="A354" s="10" t="s">
        <v>881</v>
      </c>
      <c r="B354" s="16" t="s">
        <v>351</v>
      </c>
      <c r="C354" s="17"/>
      <c r="D354" s="17"/>
      <c r="E354" s="17"/>
      <c r="F354" s="11" t="s">
        <v>882</v>
      </c>
      <c r="G354" s="12"/>
      <c r="H354" s="28">
        <v>669754.74</v>
      </c>
      <c r="I354" s="28">
        <v>66630.22</v>
      </c>
      <c r="J354" s="28">
        <v>0</v>
      </c>
      <c r="K354" s="28">
        <v>736384.96</v>
      </c>
      <c r="L354" s="180">
        <f t="shared" ref="L354:L356" si="2">I354-J354</f>
        <v>66630.22</v>
      </c>
    </row>
    <row r="355" spans="1:12" x14ac:dyDescent="0.3">
      <c r="A355" s="18" t="s">
        <v>883</v>
      </c>
      <c r="B355" s="16" t="s">
        <v>351</v>
      </c>
      <c r="C355" s="17"/>
      <c r="D355" s="17"/>
      <c r="E355" s="17"/>
      <c r="F355" s="17"/>
      <c r="G355" s="19" t="s">
        <v>884</v>
      </c>
      <c r="H355" s="42">
        <v>595415</v>
      </c>
      <c r="I355" s="42">
        <v>54590</v>
      </c>
      <c r="J355" s="42">
        <v>0</v>
      </c>
      <c r="K355" s="42">
        <v>650005</v>
      </c>
      <c r="L355" s="180">
        <f t="shared" si="2"/>
        <v>54590</v>
      </c>
    </row>
    <row r="356" spans="1:12" x14ac:dyDescent="0.3">
      <c r="A356" s="18" t="s">
        <v>885</v>
      </c>
      <c r="B356" s="16" t="s">
        <v>351</v>
      </c>
      <c r="C356" s="17"/>
      <c r="D356" s="17"/>
      <c r="E356" s="17"/>
      <c r="F356" s="17"/>
      <c r="G356" s="19" t="s">
        <v>886</v>
      </c>
      <c r="H356" s="42">
        <v>74339.740000000005</v>
      </c>
      <c r="I356" s="42">
        <v>12040.22</v>
      </c>
      <c r="J356" s="42">
        <v>0</v>
      </c>
      <c r="K356" s="42">
        <v>86379.96</v>
      </c>
      <c r="L356" s="180">
        <f t="shared" si="2"/>
        <v>12040.22</v>
      </c>
    </row>
    <row r="357" spans="1:12" x14ac:dyDescent="0.3">
      <c r="A357" s="22" t="s">
        <v>351</v>
      </c>
      <c r="B357" s="16" t="s">
        <v>351</v>
      </c>
      <c r="C357" s="17"/>
      <c r="D357" s="17"/>
      <c r="E357" s="17"/>
      <c r="F357" s="17"/>
      <c r="G357" s="23" t="s">
        <v>351</v>
      </c>
      <c r="H357" s="31"/>
      <c r="I357" s="31"/>
      <c r="J357" s="31"/>
      <c r="K357" s="31"/>
      <c r="L357" s="25"/>
    </row>
    <row r="358" spans="1:12" x14ac:dyDescent="0.3">
      <c r="A358" s="10" t="s">
        <v>887</v>
      </c>
      <c r="B358" s="16" t="s">
        <v>351</v>
      </c>
      <c r="C358" s="17"/>
      <c r="D358" s="17"/>
      <c r="E358" s="17"/>
      <c r="F358" s="11" t="s">
        <v>805</v>
      </c>
      <c r="G358" s="12"/>
      <c r="H358" s="28">
        <v>17754</v>
      </c>
      <c r="I358" s="28">
        <v>770.84</v>
      </c>
      <c r="J358" s="28">
        <v>0</v>
      </c>
      <c r="K358" s="28">
        <v>18524.84</v>
      </c>
      <c r="L358" s="180">
        <f>I358-J358</f>
        <v>770.84</v>
      </c>
    </row>
    <row r="359" spans="1:12" x14ac:dyDescent="0.3">
      <c r="A359" s="18" t="s">
        <v>888</v>
      </c>
      <c r="B359" s="16" t="s">
        <v>351</v>
      </c>
      <c r="C359" s="17"/>
      <c r="D359" s="17"/>
      <c r="E359" s="17"/>
      <c r="F359" s="17"/>
      <c r="G359" s="19" t="s">
        <v>807</v>
      </c>
      <c r="H359" s="42">
        <v>16435</v>
      </c>
      <c r="I359" s="42">
        <v>0</v>
      </c>
      <c r="J359" s="42">
        <v>0</v>
      </c>
      <c r="K359" s="42">
        <v>16435</v>
      </c>
      <c r="L359" s="179"/>
    </row>
    <row r="360" spans="1:12" x14ac:dyDescent="0.3">
      <c r="A360" s="18" t="s">
        <v>889</v>
      </c>
      <c r="B360" s="16" t="s">
        <v>351</v>
      </c>
      <c r="C360" s="17"/>
      <c r="D360" s="17"/>
      <c r="E360" s="17"/>
      <c r="F360" s="17"/>
      <c r="G360" s="19" t="s">
        <v>809</v>
      </c>
      <c r="H360" s="42">
        <v>1319</v>
      </c>
      <c r="I360" s="42">
        <v>770.84</v>
      </c>
      <c r="J360" s="42">
        <v>0</v>
      </c>
      <c r="K360" s="42">
        <v>2089.84</v>
      </c>
      <c r="L360" s="179"/>
    </row>
    <row r="361" spans="1:12" x14ac:dyDescent="0.3">
      <c r="A361" s="22" t="s">
        <v>351</v>
      </c>
      <c r="B361" s="16" t="s">
        <v>351</v>
      </c>
      <c r="C361" s="17"/>
      <c r="D361" s="17"/>
      <c r="E361" s="17"/>
      <c r="F361" s="17"/>
      <c r="G361" s="23" t="s">
        <v>351</v>
      </c>
      <c r="H361" s="31"/>
      <c r="I361" s="31"/>
      <c r="J361" s="31"/>
      <c r="K361" s="31"/>
      <c r="L361" s="25"/>
    </row>
    <row r="362" spans="1:12" x14ac:dyDescent="0.3">
      <c r="A362" s="10" t="s">
        <v>890</v>
      </c>
      <c r="B362" s="15" t="s">
        <v>351</v>
      </c>
      <c r="C362" s="11" t="s">
        <v>891</v>
      </c>
      <c r="D362" s="12"/>
      <c r="E362" s="12"/>
      <c r="F362" s="12"/>
      <c r="G362" s="12"/>
      <c r="H362" s="28">
        <v>1573284.39</v>
      </c>
      <c r="I362" s="28">
        <v>286718.96999999997</v>
      </c>
      <c r="J362" s="28">
        <v>128.80000000000001</v>
      </c>
      <c r="K362" s="28">
        <v>1859874.56</v>
      </c>
      <c r="L362" s="180">
        <f>I362-J362</f>
        <v>286590.17</v>
      </c>
    </row>
    <row r="363" spans="1:12" x14ac:dyDescent="0.3">
      <c r="A363" s="10" t="s">
        <v>892</v>
      </c>
      <c r="B363" s="16" t="s">
        <v>351</v>
      </c>
      <c r="C363" s="17"/>
      <c r="D363" s="11" t="s">
        <v>891</v>
      </c>
      <c r="E363" s="12"/>
      <c r="F363" s="12"/>
      <c r="G363" s="12"/>
      <c r="H363" s="28">
        <v>1573284.39</v>
      </c>
      <c r="I363" s="28">
        <v>286718.96999999997</v>
      </c>
      <c r="J363" s="28">
        <v>128.80000000000001</v>
      </c>
      <c r="K363" s="28">
        <v>1859874.56</v>
      </c>
      <c r="L363" s="178"/>
    </row>
    <row r="364" spans="1:12" x14ac:dyDescent="0.3">
      <c r="A364" s="10" t="s">
        <v>893</v>
      </c>
      <c r="B364" s="16" t="s">
        <v>351</v>
      </c>
      <c r="C364" s="17"/>
      <c r="D364" s="17"/>
      <c r="E364" s="11" t="s">
        <v>891</v>
      </c>
      <c r="F364" s="12"/>
      <c r="G364" s="12"/>
      <c r="H364" s="28">
        <v>1573284.39</v>
      </c>
      <c r="I364" s="28">
        <v>286718.96999999997</v>
      </c>
      <c r="J364" s="28">
        <v>128.80000000000001</v>
      </c>
      <c r="K364" s="28">
        <v>1859874.56</v>
      </c>
      <c r="L364" s="178"/>
    </row>
    <row r="365" spans="1:12" x14ac:dyDescent="0.3">
      <c r="A365" s="10" t="s">
        <v>894</v>
      </c>
      <c r="B365" s="16" t="s">
        <v>351</v>
      </c>
      <c r="C365" s="17"/>
      <c r="D365" s="17"/>
      <c r="E365" s="17"/>
      <c r="F365" s="11" t="s">
        <v>895</v>
      </c>
      <c r="G365" s="12"/>
      <c r="H365" s="28">
        <v>150620.82999999999</v>
      </c>
      <c r="I365" s="28">
        <v>83875.7</v>
      </c>
      <c r="J365" s="28">
        <v>0</v>
      </c>
      <c r="K365" s="28">
        <v>234496.53</v>
      </c>
      <c r="L365" s="180">
        <f>I365-J365</f>
        <v>83875.7</v>
      </c>
    </row>
    <row r="366" spans="1:12" x14ac:dyDescent="0.3">
      <c r="A366" s="18" t="s">
        <v>896</v>
      </c>
      <c r="B366" s="16" t="s">
        <v>351</v>
      </c>
      <c r="C366" s="17"/>
      <c r="D366" s="17"/>
      <c r="E366" s="17"/>
      <c r="F366" s="17"/>
      <c r="G366" s="19" t="s">
        <v>895</v>
      </c>
      <c r="H366" s="42">
        <v>150620.82999999999</v>
      </c>
      <c r="I366" s="42">
        <v>83875.7</v>
      </c>
      <c r="J366" s="42">
        <v>0</v>
      </c>
      <c r="K366" s="42">
        <v>234496.53</v>
      </c>
      <c r="L366" s="179"/>
    </row>
    <row r="367" spans="1:12" x14ac:dyDescent="0.3">
      <c r="A367" s="22" t="s">
        <v>351</v>
      </c>
      <c r="B367" s="16" t="s">
        <v>351</v>
      </c>
      <c r="C367" s="17"/>
      <c r="D367" s="17"/>
      <c r="E367" s="17"/>
      <c r="F367" s="17"/>
      <c r="G367" s="23" t="s">
        <v>351</v>
      </c>
      <c r="H367" s="31"/>
      <c r="I367" s="31"/>
      <c r="J367" s="31"/>
      <c r="K367" s="31"/>
      <c r="L367" s="25"/>
    </row>
    <row r="368" spans="1:12" x14ac:dyDescent="0.3">
      <c r="A368" s="10" t="s">
        <v>897</v>
      </c>
      <c r="B368" s="16" t="s">
        <v>351</v>
      </c>
      <c r="C368" s="17"/>
      <c r="D368" s="17"/>
      <c r="E368" s="17"/>
      <c r="F368" s="11" t="s">
        <v>898</v>
      </c>
      <c r="G368" s="12"/>
      <c r="H368" s="28">
        <v>50438.68</v>
      </c>
      <c r="I368" s="28">
        <v>1600</v>
      </c>
      <c r="J368" s="28">
        <v>0</v>
      </c>
      <c r="K368" s="28">
        <v>52038.68</v>
      </c>
      <c r="L368" s="180">
        <f>I368-J368</f>
        <v>1600</v>
      </c>
    </row>
    <row r="369" spans="1:12" x14ac:dyDescent="0.3">
      <c r="A369" s="18" t="s">
        <v>899</v>
      </c>
      <c r="B369" s="16" t="s">
        <v>351</v>
      </c>
      <c r="C369" s="17"/>
      <c r="D369" s="17"/>
      <c r="E369" s="17"/>
      <c r="F369" s="17"/>
      <c r="G369" s="19" t="s">
        <v>900</v>
      </c>
      <c r="H369" s="42">
        <v>11040</v>
      </c>
      <c r="I369" s="42">
        <v>1600</v>
      </c>
      <c r="J369" s="42">
        <v>0</v>
      </c>
      <c r="K369" s="42">
        <v>12640</v>
      </c>
      <c r="L369" s="179"/>
    </row>
    <row r="370" spans="1:12" x14ac:dyDescent="0.3">
      <c r="A370" s="18" t="s">
        <v>901</v>
      </c>
      <c r="B370" s="16" t="s">
        <v>351</v>
      </c>
      <c r="C370" s="17"/>
      <c r="D370" s="17"/>
      <c r="E370" s="17"/>
      <c r="F370" s="17"/>
      <c r="G370" s="19" t="s">
        <v>902</v>
      </c>
      <c r="H370" s="42">
        <v>39398.68</v>
      </c>
      <c r="I370" s="42">
        <v>0</v>
      </c>
      <c r="J370" s="42">
        <v>0</v>
      </c>
      <c r="K370" s="42">
        <v>39398.68</v>
      </c>
      <c r="L370" s="179"/>
    </row>
    <row r="371" spans="1:12" x14ac:dyDescent="0.3">
      <c r="A371" s="22" t="s">
        <v>351</v>
      </c>
      <c r="B371" s="16" t="s">
        <v>351</v>
      </c>
      <c r="C371" s="17"/>
      <c r="D371" s="17"/>
      <c r="E371" s="17"/>
      <c r="F371" s="17"/>
      <c r="G371" s="23" t="s">
        <v>351</v>
      </c>
      <c r="H371" s="31"/>
      <c r="I371" s="31"/>
      <c r="J371" s="31"/>
      <c r="K371" s="31"/>
      <c r="L371" s="25"/>
    </row>
    <row r="372" spans="1:12" x14ac:dyDescent="0.3">
      <c r="A372" s="10" t="s">
        <v>903</v>
      </c>
      <c r="B372" s="16" t="s">
        <v>351</v>
      </c>
      <c r="C372" s="17"/>
      <c r="D372" s="17"/>
      <c r="E372" s="17"/>
      <c r="F372" s="11" t="s">
        <v>904</v>
      </c>
      <c r="G372" s="12"/>
      <c r="H372" s="28">
        <v>1056</v>
      </c>
      <c r="I372" s="28">
        <v>0</v>
      </c>
      <c r="J372" s="28">
        <v>0</v>
      </c>
      <c r="K372" s="28">
        <v>1056</v>
      </c>
      <c r="L372" s="180">
        <f>I372-J372</f>
        <v>0</v>
      </c>
    </row>
    <row r="373" spans="1:12" x14ac:dyDescent="0.3">
      <c r="A373" s="18" t="s">
        <v>905</v>
      </c>
      <c r="B373" s="16" t="s">
        <v>351</v>
      </c>
      <c r="C373" s="17"/>
      <c r="D373" s="17"/>
      <c r="E373" s="17"/>
      <c r="F373" s="17"/>
      <c r="G373" s="19" t="s">
        <v>906</v>
      </c>
      <c r="H373" s="42">
        <v>1056</v>
      </c>
      <c r="I373" s="42">
        <v>0</v>
      </c>
      <c r="J373" s="42">
        <v>0</v>
      </c>
      <c r="K373" s="42">
        <v>1056</v>
      </c>
      <c r="L373" s="179"/>
    </row>
    <row r="374" spans="1:12" x14ac:dyDescent="0.3">
      <c r="A374" s="22" t="s">
        <v>351</v>
      </c>
      <c r="B374" s="16" t="s">
        <v>351</v>
      </c>
      <c r="C374" s="17"/>
      <c r="D374" s="17"/>
      <c r="E374" s="17"/>
      <c r="F374" s="17"/>
      <c r="G374" s="23" t="s">
        <v>351</v>
      </c>
      <c r="H374" s="31"/>
      <c r="I374" s="31"/>
      <c r="J374" s="31"/>
      <c r="K374" s="31"/>
      <c r="L374" s="25"/>
    </row>
    <row r="375" spans="1:12" x14ac:dyDescent="0.3">
      <c r="A375" s="10" t="s">
        <v>907</v>
      </c>
      <c r="B375" s="16" t="s">
        <v>351</v>
      </c>
      <c r="C375" s="17"/>
      <c r="D375" s="17"/>
      <c r="E375" s="17"/>
      <c r="F375" s="11" t="s">
        <v>908</v>
      </c>
      <c r="G375" s="12"/>
      <c r="H375" s="28">
        <v>1319437.28</v>
      </c>
      <c r="I375" s="28">
        <v>201243.27</v>
      </c>
      <c r="J375" s="28">
        <v>128.80000000000001</v>
      </c>
      <c r="K375" s="28">
        <v>1520551.75</v>
      </c>
      <c r="L375" s="180">
        <f t="shared" ref="L375:L383" si="3">I375-J375</f>
        <v>201114.47</v>
      </c>
    </row>
    <row r="376" spans="1:12" x14ac:dyDescent="0.3">
      <c r="A376" s="18" t="s">
        <v>909</v>
      </c>
      <c r="B376" s="16" t="s">
        <v>351</v>
      </c>
      <c r="C376" s="17"/>
      <c r="D376" s="17"/>
      <c r="E376" s="17"/>
      <c r="F376" s="17"/>
      <c r="G376" s="19" t="s">
        <v>869</v>
      </c>
      <c r="H376" s="42">
        <v>38034.03</v>
      </c>
      <c r="I376" s="42">
        <v>1308.67</v>
      </c>
      <c r="J376" s="42">
        <v>0</v>
      </c>
      <c r="K376" s="42">
        <v>39342.699999999997</v>
      </c>
      <c r="L376" s="180">
        <f t="shared" si="3"/>
        <v>1308.67</v>
      </c>
    </row>
    <row r="377" spans="1:12" x14ac:dyDescent="0.3">
      <c r="A377" s="18" t="s">
        <v>910</v>
      </c>
      <c r="B377" s="16" t="s">
        <v>351</v>
      </c>
      <c r="C377" s="17"/>
      <c r="D377" s="17"/>
      <c r="E377" s="17"/>
      <c r="F377" s="17"/>
      <c r="G377" s="19" t="s">
        <v>911</v>
      </c>
      <c r="H377" s="42">
        <v>640841.18000000005</v>
      </c>
      <c r="I377" s="42">
        <v>109158</v>
      </c>
      <c r="J377" s="42">
        <v>128.80000000000001</v>
      </c>
      <c r="K377" s="42">
        <v>749870.38</v>
      </c>
      <c r="L377" s="180">
        <f t="shared" si="3"/>
        <v>109029.2</v>
      </c>
    </row>
    <row r="378" spans="1:12" x14ac:dyDescent="0.3">
      <c r="A378" s="18" t="s">
        <v>912</v>
      </c>
      <c r="B378" s="16" t="s">
        <v>351</v>
      </c>
      <c r="C378" s="17"/>
      <c r="D378" s="17"/>
      <c r="E378" s="17"/>
      <c r="F378" s="17"/>
      <c r="G378" s="19" t="s">
        <v>913</v>
      </c>
      <c r="H378" s="42">
        <v>159496.07</v>
      </c>
      <c r="I378" s="42">
        <v>11609.42</v>
      </c>
      <c r="J378" s="42">
        <v>0</v>
      </c>
      <c r="K378" s="42">
        <v>171105.49</v>
      </c>
      <c r="L378" s="180">
        <f t="shared" si="3"/>
        <v>11609.42</v>
      </c>
    </row>
    <row r="379" spans="1:12" x14ac:dyDescent="0.3">
      <c r="A379" s="18" t="s">
        <v>914</v>
      </c>
      <c r="B379" s="16" t="s">
        <v>351</v>
      </c>
      <c r="C379" s="17"/>
      <c r="D379" s="17"/>
      <c r="E379" s="17"/>
      <c r="F379" s="17"/>
      <c r="G379" s="19" t="s">
        <v>915</v>
      </c>
      <c r="H379" s="42">
        <v>89484.98</v>
      </c>
      <c r="I379" s="42">
        <v>25350</v>
      </c>
      <c r="J379" s="42">
        <v>0</v>
      </c>
      <c r="K379" s="42">
        <v>114834.98</v>
      </c>
      <c r="L379" s="180">
        <f t="shared" si="3"/>
        <v>25350</v>
      </c>
    </row>
    <row r="380" spans="1:12" x14ac:dyDescent="0.3">
      <c r="A380" s="18" t="s">
        <v>916</v>
      </c>
      <c r="B380" s="16" t="s">
        <v>351</v>
      </c>
      <c r="C380" s="17"/>
      <c r="D380" s="17"/>
      <c r="E380" s="17"/>
      <c r="F380" s="17"/>
      <c r="G380" s="19" t="s">
        <v>917</v>
      </c>
      <c r="H380" s="42">
        <v>310278.61</v>
      </c>
      <c r="I380" s="42">
        <v>35839.72</v>
      </c>
      <c r="J380" s="42">
        <v>0</v>
      </c>
      <c r="K380" s="42">
        <v>346118.33</v>
      </c>
      <c r="L380" s="180">
        <f t="shared" si="3"/>
        <v>35839.72</v>
      </c>
    </row>
    <row r="381" spans="1:12" x14ac:dyDescent="0.3">
      <c r="A381" s="18" t="s">
        <v>918</v>
      </c>
      <c r="B381" s="16" t="s">
        <v>351</v>
      </c>
      <c r="C381" s="17"/>
      <c r="D381" s="17"/>
      <c r="E381" s="17"/>
      <c r="F381" s="17"/>
      <c r="G381" s="19" t="s">
        <v>919</v>
      </c>
      <c r="H381" s="42">
        <v>32744.6</v>
      </c>
      <c r="I381" s="42">
        <v>9000</v>
      </c>
      <c r="J381" s="42">
        <v>0</v>
      </c>
      <c r="K381" s="42">
        <v>41744.6</v>
      </c>
      <c r="L381" s="180">
        <f t="shared" si="3"/>
        <v>9000</v>
      </c>
    </row>
    <row r="382" spans="1:12" x14ac:dyDescent="0.3">
      <c r="A382" s="18" t="s">
        <v>920</v>
      </c>
      <c r="B382" s="16" t="s">
        <v>351</v>
      </c>
      <c r="C382" s="17"/>
      <c r="D382" s="17"/>
      <c r="E382" s="17"/>
      <c r="F382" s="17"/>
      <c r="G382" s="19" t="s">
        <v>921</v>
      </c>
      <c r="H382" s="42">
        <v>30333.99</v>
      </c>
      <c r="I382" s="42">
        <v>5407.46</v>
      </c>
      <c r="J382" s="42">
        <v>0</v>
      </c>
      <c r="K382" s="42">
        <v>35741.449999999997</v>
      </c>
      <c r="L382" s="180">
        <f t="shared" si="3"/>
        <v>5407.46</v>
      </c>
    </row>
    <row r="383" spans="1:12" x14ac:dyDescent="0.3">
      <c r="A383" s="18" t="s">
        <v>922</v>
      </c>
      <c r="B383" s="16" t="s">
        <v>351</v>
      </c>
      <c r="C383" s="17"/>
      <c r="D383" s="17"/>
      <c r="E383" s="17"/>
      <c r="F383" s="17"/>
      <c r="G383" s="19" t="s">
        <v>923</v>
      </c>
      <c r="H383" s="42">
        <v>18223.82</v>
      </c>
      <c r="I383" s="42">
        <v>3570</v>
      </c>
      <c r="J383" s="42">
        <v>0</v>
      </c>
      <c r="K383" s="42">
        <v>21793.82</v>
      </c>
      <c r="L383" s="180">
        <f t="shared" si="3"/>
        <v>3570</v>
      </c>
    </row>
    <row r="384" spans="1:12" x14ac:dyDescent="0.3">
      <c r="A384" s="22" t="s">
        <v>351</v>
      </c>
      <c r="B384" s="16" t="s">
        <v>351</v>
      </c>
      <c r="C384" s="17"/>
      <c r="D384" s="17"/>
      <c r="E384" s="17"/>
      <c r="F384" s="17"/>
      <c r="G384" s="23" t="s">
        <v>351</v>
      </c>
      <c r="H384" s="31"/>
      <c r="I384" s="31"/>
      <c r="J384" s="31"/>
      <c r="K384" s="31"/>
      <c r="L384" s="25"/>
    </row>
    <row r="385" spans="1:12" x14ac:dyDescent="0.3">
      <c r="A385" s="10" t="s">
        <v>924</v>
      </c>
      <c r="B385" s="16" t="s">
        <v>351</v>
      </c>
      <c r="C385" s="17"/>
      <c r="D385" s="17"/>
      <c r="E385" s="17"/>
      <c r="F385" s="11" t="s">
        <v>805</v>
      </c>
      <c r="G385" s="12"/>
      <c r="H385" s="28">
        <v>51731.6</v>
      </c>
      <c r="I385" s="28">
        <v>0</v>
      </c>
      <c r="J385" s="28">
        <v>0</v>
      </c>
      <c r="K385" s="28">
        <v>51731.6</v>
      </c>
      <c r="L385" s="180">
        <f>I385-J385</f>
        <v>0</v>
      </c>
    </row>
    <row r="386" spans="1:12" x14ac:dyDescent="0.3">
      <c r="A386" s="18" t="s">
        <v>925</v>
      </c>
      <c r="B386" s="16" t="s">
        <v>351</v>
      </c>
      <c r="C386" s="17"/>
      <c r="D386" s="17"/>
      <c r="E386" s="17"/>
      <c r="F386" s="17"/>
      <c r="G386" s="19" t="s">
        <v>807</v>
      </c>
      <c r="H386" s="42">
        <v>21153.599999999999</v>
      </c>
      <c r="I386" s="42">
        <v>0</v>
      </c>
      <c r="J386" s="42">
        <v>0</v>
      </c>
      <c r="K386" s="42">
        <v>21153.599999999999</v>
      </c>
      <c r="L386" s="179"/>
    </row>
    <row r="387" spans="1:12" x14ac:dyDescent="0.3">
      <c r="A387" s="18" t="s">
        <v>926</v>
      </c>
      <c r="B387" s="16" t="s">
        <v>351</v>
      </c>
      <c r="C387" s="17"/>
      <c r="D387" s="17"/>
      <c r="E387" s="17"/>
      <c r="F387" s="17"/>
      <c r="G387" s="19" t="s">
        <v>809</v>
      </c>
      <c r="H387" s="42">
        <v>30578</v>
      </c>
      <c r="I387" s="42">
        <v>0</v>
      </c>
      <c r="J387" s="42">
        <v>0</v>
      </c>
      <c r="K387" s="42">
        <v>30578</v>
      </c>
      <c r="L387" s="179"/>
    </row>
    <row r="388" spans="1:12" x14ac:dyDescent="0.3">
      <c r="A388" s="22" t="s">
        <v>351</v>
      </c>
      <c r="B388" s="16" t="s">
        <v>351</v>
      </c>
      <c r="C388" s="17"/>
      <c r="D388" s="17"/>
      <c r="E388" s="17"/>
      <c r="F388" s="17"/>
      <c r="G388" s="23" t="s">
        <v>351</v>
      </c>
      <c r="H388" s="31"/>
      <c r="I388" s="31"/>
      <c r="J388" s="31"/>
      <c r="K388" s="31"/>
      <c r="L388" s="25"/>
    </row>
    <row r="389" spans="1:12" x14ac:dyDescent="0.3">
      <c r="A389" s="10" t="s">
        <v>927</v>
      </c>
      <c r="B389" s="15" t="s">
        <v>351</v>
      </c>
      <c r="C389" s="11" t="s">
        <v>928</v>
      </c>
      <c r="D389" s="12"/>
      <c r="E389" s="12"/>
      <c r="F389" s="12"/>
      <c r="G389" s="12"/>
      <c r="H389" s="28">
        <v>330219.87</v>
      </c>
      <c r="I389" s="28">
        <v>35782.07</v>
      </c>
      <c r="J389" s="28">
        <v>0.03</v>
      </c>
      <c r="K389" s="28">
        <v>366001.91</v>
      </c>
      <c r="L389" s="180">
        <f>I389-J389</f>
        <v>35782.04</v>
      </c>
    </row>
    <row r="390" spans="1:12" x14ac:dyDescent="0.3">
      <c r="A390" s="10" t="s">
        <v>929</v>
      </c>
      <c r="B390" s="16" t="s">
        <v>351</v>
      </c>
      <c r="C390" s="17"/>
      <c r="D390" s="11" t="s">
        <v>928</v>
      </c>
      <c r="E390" s="12"/>
      <c r="F390" s="12"/>
      <c r="G390" s="12"/>
      <c r="H390" s="28">
        <v>330219.87</v>
      </c>
      <c r="I390" s="28">
        <v>35782.07</v>
      </c>
      <c r="J390" s="28">
        <v>0.03</v>
      </c>
      <c r="K390" s="28">
        <v>366001.91</v>
      </c>
      <c r="L390" s="178"/>
    </row>
    <row r="391" spans="1:12" x14ac:dyDescent="0.3">
      <c r="A391" s="10" t="s">
        <v>930</v>
      </c>
      <c r="B391" s="16" t="s">
        <v>351</v>
      </c>
      <c r="C391" s="17"/>
      <c r="D391" s="17"/>
      <c r="E391" s="11" t="s">
        <v>928</v>
      </c>
      <c r="F391" s="12"/>
      <c r="G391" s="12"/>
      <c r="H391" s="28">
        <v>330219.87</v>
      </c>
      <c r="I391" s="28">
        <v>35782.07</v>
      </c>
      <c r="J391" s="28">
        <v>0.03</v>
      </c>
      <c r="K391" s="28">
        <v>366001.91</v>
      </c>
      <c r="L391" s="178"/>
    </row>
    <row r="392" spans="1:12" x14ac:dyDescent="0.3">
      <c r="A392" s="10" t="s">
        <v>931</v>
      </c>
      <c r="B392" s="16" t="s">
        <v>351</v>
      </c>
      <c r="C392" s="17"/>
      <c r="D392" s="17"/>
      <c r="E392" s="17"/>
      <c r="F392" s="11" t="s">
        <v>932</v>
      </c>
      <c r="G392" s="12"/>
      <c r="H392" s="28">
        <v>28237.53</v>
      </c>
      <c r="I392" s="28">
        <v>3137.53</v>
      </c>
      <c r="J392" s="28">
        <v>0.03</v>
      </c>
      <c r="K392" s="28">
        <v>31375.03</v>
      </c>
      <c r="L392" s="180">
        <f>I392-J392</f>
        <v>3137.5</v>
      </c>
    </row>
    <row r="393" spans="1:12" x14ac:dyDescent="0.3">
      <c r="A393" s="18" t="s">
        <v>933</v>
      </c>
      <c r="B393" s="16" t="s">
        <v>351</v>
      </c>
      <c r="C393" s="17"/>
      <c r="D393" s="17"/>
      <c r="E393" s="17"/>
      <c r="F393" s="17"/>
      <c r="G393" s="19" t="s">
        <v>934</v>
      </c>
      <c r="H393" s="42">
        <v>15637.53</v>
      </c>
      <c r="I393" s="42">
        <v>1737.53</v>
      </c>
      <c r="J393" s="42">
        <v>0.03</v>
      </c>
      <c r="K393" s="42">
        <v>17375.03</v>
      </c>
      <c r="L393" s="179"/>
    </row>
    <row r="394" spans="1:12" x14ac:dyDescent="0.3">
      <c r="A394" s="18" t="s">
        <v>935</v>
      </c>
      <c r="B394" s="16" t="s">
        <v>351</v>
      </c>
      <c r="C394" s="17"/>
      <c r="D394" s="17"/>
      <c r="E394" s="17"/>
      <c r="F394" s="17"/>
      <c r="G394" s="19" t="s">
        <v>936</v>
      </c>
      <c r="H394" s="42">
        <v>12600</v>
      </c>
      <c r="I394" s="42">
        <v>1400</v>
      </c>
      <c r="J394" s="42">
        <v>0</v>
      </c>
      <c r="K394" s="42">
        <v>14000</v>
      </c>
      <c r="L394" s="179"/>
    </row>
    <row r="395" spans="1:12" x14ac:dyDescent="0.3">
      <c r="A395" s="22" t="s">
        <v>351</v>
      </c>
      <c r="B395" s="16" t="s">
        <v>351</v>
      </c>
      <c r="C395" s="17"/>
      <c r="D395" s="17"/>
      <c r="E395" s="17"/>
      <c r="F395" s="17"/>
      <c r="G395" s="23" t="s">
        <v>351</v>
      </c>
      <c r="H395" s="31"/>
      <c r="I395" s="31"/>
      <c r="J395" s="31"/>
      <c r="K395" s="31"/>
      <c r="L395" s="25"/>
    </row>
    <row r="396" spans="1:12" x14ac:dyDescent="0.3">
      <c r="A396" s="10" t="s">
        <v>937</v>
      </c>
      <c r="B396" s="16" t="s">
        <v>351</v>
      </c>
      <c r="C396" s="17"/>
      <c r="D396" s="17"/>
      <c r="E396" s="17"/>
      <c r="F396" s="11" t="s">
        <v>938</v>
      </c>
      <c r="G396" s="12"/>
      <c r="H396" s="28">
        <v>244435.72</v>
      </c>
      <c r="I396" s="28">
        <v>27644.54</v>
      </c>
      <c r="J396" s="28">
        <v>0</v>
      </c>
      <c r="K396" s="28">
        <v>272080.26</v>
      </c>
      <c r="L396" s="180">
        <f>I396-J396</f>
        <v>27644.54</v>
      </c>
    </row>
    <row r="397" spans="1:12" x14ac:dyDescent="0.3">
      <c r="A397" s="18" t="s">
        <v>939</v>
      </c>
      <c r="B397" s="16" t="s">
        <v>351</v>
      </c>
      <c r="C397" s="17"/>
      <c r="D397" s="17"/>
      <c r="E397" s="17"/>
      <c r="F397" s="17"/>
      <c r="G397" s="19" t="s">
        <v>940</v>
      </c>
      <c r="H397" s="42">
        <v>228083.66</v>
      </c>
      <c r="I397" s="42">
        <v>27644.54</v>
      </c>
      <c r="J397" s="42">
        <v>0</v>
      </c>
      <c r="K397" s="42">
        <v>255728.2</v>
      </c>
      <c r="L397" s="179"/>
    </row>
    <row r="398" spans="1:12" x14ac:dyDescent="0.3">
      <c r="A398" s="18" t="s">
        <v>941</v>
      </c>
      <c r="B398" s="16" t="s">
        <v>351</v>
      </c>
      <c r="C398" s="17"/>
      <c r="D398" s="17"/>
      <c r="E398" s="17"/>
      <c r="F398" s="17"/>
      <c r="G398" s="19" t="s">
        <v>942</v>
      </c>
      <c r="H398" s="42">
        <v>15306.21</v>
      </c>
      <c r="I398" s="42">
        <v>0</v>
      </c>
      <c r="J398" s="42">
        <v>0</v>
      </c>
      <c r="K398" s="42">
        <v>15306.21</v>
      </c>
      <c r="L398" s="179"/>
    </row>
    <row r="399" spans="1:12" x14ac:dyDescent="0.3">
      <c r="A399" s="18" t="s">
        <v>943</v>
      </c>
      <c r="B399" s="16" t="s">
        <v>351</v>
      </c>
      <c r="C399" s="17"/>
      <c r="D399" s="17"/>
      <c r="E399" s="17"/>
      <c r="F399" s="17"/>
      <c r="G399" s="19" t="s">
        <v>944</v>
      </c>
      <c r="H399" s="42">
        <v>1045.8499999999999</v>
      </c>
      <c r="I399" s="42">
        <v>0</v>
      </c>
      <c r="J399" s="42">
        <v>0</v>
      </c>
      <c r="K399" s="42">
        <v>1045.8499999999999</v>
      </c>
      <c r="L399" s="179"/>
    </row>
    <row r="400" spans="1:12" x14ac:dyDescent="0.3">
      <c r="A400" s="22" t="s">
        <v>351</v>
      </c>
      <c r="B400" s="16" t="s">
        <v>351</v>
      </c>
      <c r="C400" s="17"/>
      <c r="D400" s="17"/>
      <c r="E400" s="17"/>
      <c r="F400" s="17"/>
      <c r="G400" s="23" t="s">
        <v>351</v>
      </c>
      <c r="H400" s="31"/>
      <c r="I400" s="31"/>
      <c r="J400" s="31"/>
      <c r="K400" s="31"/>
      <c r="L400" s="25"/>
    </row>
    <row r="401" spans="1:12" x14ac:dyDescent="0.3">
      <c r="A401" s="10" t="s">
        <v>945</v>
      </c>
      <c r="B401" s="16" t="s">
        <v>351</v>
      </c>
      <c r="C401" s="17"/>
      <c r="D401" s="17"/>
      <c r="E401" s="17"/>
      <c r="F401" s="11" t="s">
        <v>946</v>
      </c>
      <c r="G401" s="12"/>
      <c r="H401" s="28">
        <v>57546.62</v>
      </c>
      <c r="I401" s="28">
        <v>5000</v>
      </c>
      <c r="J401" s="28">
        <v>0</v>
      </c>
      <c r="K401" s="28">
        <v>62546.62</v>
      </c>
      <c r="L401" s="180">
        <f>I401-J401</f>
        <v>5000</v>
      </c>
    </row>
    <row r="402" spans="1:12" x14ac:dyDescent="0.3">
      <c r="A402" s="18" t="s">
        <v>947</v>
      </c>
      <c r="B402" s="16" t="s">
        <v>351</v>
      </c>
      <c r="C402" s="17"/>
      <c r="D402" s="17"/>
      <c r="E402" s="17"/>
      <c r="F402" s="17"/>
      <c r="G402" s="19" t="s">
        <v>948</v>
      </c>
      <c r="H402" s="42">
        <v>32546.62</v>
      </c>
      <c r="I402" s="42">
        <v>0</v>
      </c>
      <c r="J402" s="42">
        <v>0</v>
      </c>
      <c r="K402" s="42">
        <v>32546.62</v>
      </c>
      <c r="L402" s="180">
        <f t="shared" ref="L402:L403" si="4">I402-J402</f>
        <v>0</v>
      </c>
    </row>
    <row r="403" spans="1:12" x14ac:dyDescent="0.3">
      <c r="A403" s="18" t="s">
        <v>949</v>
      </c>
      <c r="B403" s="16" t="s">
        <v>351</v>
      </c>
      <c r="C403" s="17"/>
      <c r="D403" s="17"/>
      <c r="E403" s="17"/>
      <c r="F403" s="17"/>
      <c r="G403" s="19" t="s">
        <v>950</v>
      </c>
      <c r="H403" s="42">
        <v>25000</v>
      </c>
      <c r="I403" s="42">
        <v>5000</v>
      </c>
      <c r="J403" s="42">
        <v>0</v>
      </c>
      <c r="K403" s="42">
        <v>30000</v>
      </c>
      <c r="L403" s="180">
        <f t="shared" si="4"/>
        <v>5000</v>
      </c>
    </row>
    <row r="404" spans="1:12" x14ac:dyDescent="0.3">
      <c r="A404" s="22" t="s">
        <v>351</v>
      </c>
      <c r="B404" s="16" t="s">
        <v>351</v>
      </c>
      <c r="C404" s="17"/>
      <c r="D404" s="17"/>
      <c r="E404" s="17"/>
      <c r="F404" s="17"/>
      <c r="G404" s="23" t="s">
        <v>351</v>
      </c>
      <c r="H404" s="31"/>
      <c r="I404" s="31"/>
      <c r="J404" s="31"/>
      <c r="K404" s="31"/>
      <c r="L404" s="25"/>
    </row>
    <row r="405" spans="1:12" x14ac:dyDescent="0.3">
      <c r="A405" s="10" t="s">
        <v>951</v>
      </c>
      <c r="B405" s="15" t="s">
        <v>351</v>
      </c>
      <c r="C405" s="11" t="s">
        <v>952</v>
      </c>
      <c r="D405" s="12"/>
      <c r="E405" s="12"/>
      <c r="F405" s="12"/>
      <c r="G405" s="12"/>
      <c r="H405" s="28">
        <v>4416744.5</v>
      </c>
      <c r="I405" s="28">
        <v>542226.85</v>
      </c>
      <c r="J405" s="28">
        <v>0</v>
      </c>
      <c r="K405" s="28">
        <v>4958971.3499999996</v>
      </c>
      <c r="L405" s="180">
        <f>I405-J405</f>
        <v>542226.85</v>
      </c>
    </row>
    <row r="406" spans="1:12" x14ac:dyDescent="0.3">
      <c r="A406" s="10" t="s">
        <v>953</v>
      </c>
      <c r="B406" s="16" t="s">
        <v>351</v>
      </c>
      <c r="C406" s="17"/>
      <c r="D406" s="11" t="s">
        <v>952</v>
      </c>
      <c r="E406" s="12"/>
      <c r="F406" s="12"/>
      <c r="G406" s="12"/>
      <c r="H406" s="28">
        <v>4416744.5</v>
      </c>
      <c r="I406" s="28">
        <v>542226.85</v>
      </c>
      <c r="J406" s="28">
        <v>0</v>
      </c>
      <c r="K406" s="28">
        <v>4958971.3499999996</v>
      </c>
      <c r="L406" s="178"/>
    </row>
    <row r="407" spans="1:12" x14ac:dyDescent="0.3">
      <c r="A407" s="10" t="s">
        <v>954</v>
      </c>
      <c r="B407" s="16" t="s">
        <v>351</v>
      </c>
      <c r="C407" s="17"/>
      <c r="D407" s="17"/>
      <c r="E407" s="11" t="s">
        <v>952</v>
      </c>
      <c r="F407" s="12"/>
      <c r="G407" s="12"/>
      <c r="H407" s="28">
        <v>4416744.5</v>
      </c>
      <c r="I407" s="28">
        <v>542226.85</v>
      </c>
      <c r="J407" s="28">
        <v>0</v>
      </c>
      <c r="K407" s="28">
        <v>4958971.3499999996</v>
      </c>
      <c r="L407" s="178"/>
    </row>
    <row r="408" spans="1:12" x14ac:dyDescent="0.3">
      <c r="A408" s="10" t="s">
        <v>955</v>
      </c>
      <c r="B408" s="16" t="s">
        <v>351</v>
      </c>
      <c r="C408" s="17"/>
      <c r="D408" s="17"/>
      <c r="E408" s="17"/>
      <c r="F408" s="11" t="s">
        <v>952</v>
      </c>
      <c r="G408" s="12"/>
      <c r="H408" s="28">
        <v>4416744.5</v>
      </c>
      <c r="I408" s="28">
        <v>542226.85</v>
      </c>
      <c r="J408" s="28">
        <v>0</v>
      </c>
      <c r="K408" s="28">
        <v>4958971.3499999996</v>
      </c>
      <c r="L408" s="178"/>
    </row>
    <row r="409" spans="1:12" x14ac:dyDescent="0.3">
      <c r="A409" s="18" t="s">
        <v>956</v>
      </c>
      <c r="B409" s="16" t="s">
        <v>351</v>
      </c>
      <c r="C409" s="17"/>
      <c r="D409" s="17"/>
      <c r="E409" s="17"/>
      <c r="F409" s="17"/>
      <c r="G409" s="19" t="s">
        <v>957</v>
      </c>
      <c r="H409" s="42">
        <v>4393896.58</v>
      </c>
      <c r="I409" s="42">
        <v>539373.94999999995</v>
      </c>
      <c r="J409" s="42">
        <v>0</v>
      </c>
      <c r="K409" s="42">
        <v>4933270.53</v>
      </c>
      <c r="L409" s="180">
        <f t="shared" ref="L409:L410" si="5">I409-J409</f>
        <v>539373.94999999995</v>
      </c>
    </row>
    <row r="410" spans="1:12" x14ac:dyDescent="0.3">
      <c r="A410" s="18" t="s">
        <v>958</v>
      </c>
      <c r="B410" s="16" t="s">
        <v>351</v>
      </c>
      <c r="C410" s="17"/>
      <c r="D410" s="17"/>
      <c r="E410" s="17"/>
      <c r="F410" s="17"/>
      <c r="G410" s="19" t="s">
        <v>959</v>
      </c>
      <c r="H410" s="42">
        <v>22847.919999999998</v>
      </c>
      <c r="I410" s="42">
        <v>2852.9</v>
      </c>
      <c r="J410" s="42">
        <v>0</v>
      </c>
      <c r="K410" s="42">
        <v>25700.82</v>
      </c>
      <c r="L410" s="180">
        <f t="shared" si="5"/>
        <v>2852.9</v>
      </c>
    </row>
    <row r="411" spans="1:12" x14ac:dyDescent="0.3">
      <c r="A411" s="22" t="s">
        <v>351</v>
      </c>
      <c r="B411" s="16" t="s">
        <v>351</v>
      </c>
      <c r="C411" s="17"/>
      <c r="D411" s="17"/>
      <c r="E411" s="17"/>
      <c r="F411" s="17"/>
      <c r="G411" s="23" t="s">
        <v>351</v>
      </c>
      <c r="H411" s="31"/>
      <c r="I411" s="31"/>
      <c r="J411" s="31"/>
      <c r="K411" s="31"/>
      <c r="L411" s="25"/>
    </row>
    <row r="412" spans="1:12" x14ac:dyDescent="0.3">
      <c r="A412" s="10" t="s">
        <v>960</v>
      </c>
      <c r="B412" s="15" t="s">
        <v>351</v>
      </c>
      <c r="C412" s="11" t="s">
        <v>961</v>
      </c>
      <c r="D412" s="12"/>
      <c r="E412" s="12"/>
      <c r="F412" s="12"/>
      <c r="G412" s="12"/>
      <c r="H412" s="28">
        <v>25522.68</v>
      </c>
      <c r="I412" s="28">
        <v>956.83</v>
      </c>
      <c r="J412" s="28">
        <v>0</v>
      </c>
      <c r="K412" s="28">
        <v>26479.51</v>
      </c>
      <c r="L412" s="180">
        <f>I412-J412</f>
        <v>956.83</v>
      </c>
    </row>
    <row r="413" spans="1:12" x14ac:dyDescent="0.3">
      <c r="A413" s="10" t="s">
        <v>962</v>
      </c>
      <c r="B413" s="16" t="s">
        <v>351</v>
      </c>
      <c r="C413" s="17"/>
      <c r="D413" s="11" t="s">
        <v>961</v>
      </c>
      <c r="E413" s="12"/>
      <c r="F413" s="12"/>
      <c r="G413" s="12"/>
      <c r="H413" s="28">
        <v>25522.68</v>
      </c>
      <c r="I413" s="28">
        <v>956.83</v>
      </c>
      <c r="J413" s="28">
        <v>0</v>
      </c>
      <c r="K413" s="28">
        <v>26479.51</v>
      </c>
      <c r="L413" s="178"/>
    </row>
    <row r="414" spans="1:12" x14ac:dyDescent="0.3">
      <c r="A414" s="10" t="s">
        <v>963</v>
      </c>
      <c r="B414" s="16" t="s">
        <v>351</v>
      </c>
      <c r="C414" s="17"/>
      <c r="D414" s="17"/>
      <c r="E414" s="11" t="s">
        <v>961</v>
      </c>
      <c r="F414" s="12"/>
      <c r="G414" s="12"/>
      <c r="H414" s="28">
        <v>25522.68</v>
      </c>
      <c r="I414" s="28">
        <v>956.83</v>
      </c>
      <c r="J414" s="28">
        <v>0</v>
      </c>
      <c r="K414" s="28">
        <v>26479.51</v>
      </c>
      <c r="L414" s="178"/>
    </row>
    <row r="415" spans="1:12" x14ac:dyDescent="0.3">
      <c r="A415" s="10" t="s">
        <v>964</v>
      </c>
      <c r="B415" s="16" t="s">
        <v>351</v>
      </c>
      <c r="C415" s="17"/>
      <c r="D415" s="17"/>
      <c r="E415" s="17"/>
      <c r="F415" s="11" t="s">
        <v>961</v>
      </c>
      <c r="G415" s="12"/>
      <c r="H415" s="28">
        <v>25522.68</v>
      </c>
      <c r="I415" s="28">
        <v>956.83</v>
      </c>
      <c r="J415" s="28">
        <v>0</v>
      </c>
      <c r="K415" s="28">
        <v>26479.51</v>
      </c>
      <c r="L415" s="178"/>
    </row>
    <row r="416" spans="1:12" x14ac:dyDescent="0.3">
      <c r="A416" s="18" t="s">
        <v>965</v>
      </c>
      <c r="B416" s="16" t="s">
        <v>351</v>
      </c>
      <c r="C416" s="17"/>
      <c r="D416" s="17"/>
      <c r="E416" s="17"/>
      <c r="F416" s="17"/>
      <c r="G416" s="19" t="s">
        <v>591</v>
      </c>
      <c r="H416" s="42">
        <v>13074.51</v>
      </c>
      <c r="I416" s="42">
        <v>222.34</v>
      </c>
      <c r="J416" s="42">
        <v>0</v>
      </c>
      <c r="K416" s="42">
        <v>13296.85</v>
      </c>
      <c r="L416" s="179"/>
    </row>
    <row r="417" spans="1:12" x14ac:dyDescent="0.3">
      <c r="A417" s="18" t="s">
        <v>966</v>
      </c>
      <c r="B417" s="16" t="s">
        <v>351</v>
      </c>
      <c r="C417" s="17"/>
      <c r="D417" s="17"/>
      <c r="E417" s="17"/>
      <c r="F417" s="17"/>
      <c r="G417" s="19" t="s">
        <v>589</v>
      </c>
      <c r="H417" s="42">
        <v>12448.17</v>
      </c>
      <c r="I417" s="42">
        <v>734.49</v>
      </c>
      <c r="J417" s="42">
        <v>0</v>
      </c>
      <c r="K417" s="42">
        <v>13182.66</v>
      </c>
      <c r="L417" s="179"/>
    </row>
    <row r="418" spans="1:12" x14ac:dyDescent="0.3">
      <c r="A418" s="22" t="s">
        <v>351</v>
      </c>
      <c r="B418" s="16" t="s">
        <v>351</v>
      </c>
      <c r="C418" s="17"/>
      <c r="D418" s="17"/>
      <c r="E418" s="17"/>
      <c r="F418" s="17"/>
      <c r="G418" s="23" t="s">
        <v>351</v>
      </c>
      <c r="H418" s="31"/>
      <c r="I418" s="31"/>
      <c r="J418" s="31"/>
      <c r="K418" s="31"/>
      <c r="L418" s="25"/>
    </row>
    <row r="419" spans="1:12" x14ac:dyDescent="0.3">
      <c r="A419" s="10" t="s">
        <v>967</v>
      </c>
      <c r="B419" s="15" t="s">
        <v>351</v>
      </c>
      <c r="C419" s="11" t="s">
        <v>968</v>
      </c>
      <c r="D419" s="12"/>
      <c r="E419" s="12"/>
      <c r="F419" s="12"/>
      <c r="G419" s="12"/>
      <c r="H419" s="28">
        <v>4593.6000000000004</v>
      </c>
      <c r="I419" s="28">
        <v>12727.84</v>
      </c>
      <c r="J419" s="28">
        <v>12655.18</v>
      </c>
      <c r="K419" s="28">
        <v>4666.26</v>
      </c>
      <c r="L419" s="180">
        <f>I419-J419</f>
        <v>72.659999999999854</v>
      </c>
    </row>
    <row r="420" spans="1:12" x14ac:dyDescent="0.3">
      <c r="A420" s="10" t="s">
        <v>969</v>
      </c>
      <c r="B420" s="16" t="s">
        <v>351</v>
      </c>
      <c r="C420" s="17"/>
      <c r="D420" s="11" t="s">
        <v>968</v>
      </c>
      <c r="E420" s="12"/>
      <c r="F420" s="12"/>
      <c r="G420" s="12"/>
      <c r="H420" s="28">
        <v>4593.6000000000004</v>
      </c>
      <c r="I420" s="28">
        <v>12727.84</v>
      </c>
      <c r="J420" s="28">
        <v>12655.18</v>
      </c>
      <c r="K420" s="28">
        <v>4666.26</v>
      </c>
      <c r="L420" s="178"/>
    </row>
    <row r="421" spans="1:12" x14ac:dyDescent="0.3">
      <c r="A421" s="10" t="s">
        <v>970</v>
      </c>
      <c r="B421" s="16" t="s">
        <v>351</v>
      </c>
      <c r="C421" s="17"/>
      <c r="D421" s="17"/>
      <c r="E421" s="11" t="s">
        <v>968</v>
      </c>
      <c r="F421" s="12"/>
      <c r="G421" s="12"/>
      <c r="H421" s="28">
        <v>4593.6000000000004</v>
      </c>
      <c r="I421" s="28">
        <v>12727.84</v>
      </c>
      <c r="J421" s="28">
        <v>12655.18</v>
      </c>
      <c r="K421" s="28">
        <v>4666.26</v>
      </c>
      <c r="L421" s="178"/>
    </row>
    <row r="422" spans="1:12" x14ac:dyDescent="0.3">
      <c r="A422" s="10" t="s">
        <v>971</v>
      </c>
      <c r="B422" s="16" t="s">
        <v>351</v>
      </c>
      <c r="C422" s="17"/>
      <c r="D422" s="17"/>
      <c r="E422" s="17"/>
      <c r="F422" s="11" t="s">
        <v>968</v>
      </c>
      <c r="G422" s="12"/>
      <c r="H422" s="28">
        <v>4593.6000000000004</v>
      </c>
      <c r="I422" s="28">
        <v>12727.84</v>
      </c>
      <c r="J422" s="28">
        <v>12655.18</v>
      </c>
      <c r="K422" s="28">
        <v>4666.26</v>
      </c>
      <c r="L422" s="178"/>
    </row>
    <row r="423" spans="1:12" x14ac:dyDescent="0.3">
      <c r="A423" s="18" t="s">
        <v>972</v>
      </c>
      <c r="B423" s="16" t="s">
        <v>351</v>
      </c>
      <c r="C423" s="17"/>
      <c r="D423" s="17"/>
      <c r="E423" s="17"/>
      <c r="F423" s="17"/>
      <c r="G423" s="19" t="s">
        <v>968</v>
      </c>
      <c r="H423" s="42">
        <v>4593.6000000000004</v>
      </c>
      <c r="I423" s="42">
        <v>12727.84</v>
      </c>
      <c r="J423" s="42">
        <v>12655.18</v>
      </c>
      <c r="K423" s="42">
        <v>4666.26</v>
      </c>
      <c r="L423" s="179"/>
    </row>
    <row r="424" spans="1:12" x14ac:dyDescent="0.3">
      <c r="A424" s="22" t="s">
        <v>351</v>
      </c>
      <c r="B424" s="16" t="s">
        <v>351</v>
      </c>
      <c r="C424" s="17"/>
      <c r="D424" s="17"/>
      <c r="E424" s="17"/>
      <c r="F424" s="17"/>
      <c r="G424" s="23" t="s">
        <v>351</v>
      </c>
      <c r="H424" s="31"/>
      <c r="I424" s="31"/>
      <c r="J424" s="31"/>
      <c r="K424" s="31"/>
      <c r="L424" s="25"/>
    </row>
    <row r="425" spans="1:12" x14ac:dyDescent="0.3">
      <c r="A425" s="10" t="s">
        <v>973</v>
      </c>
      <c r="B425" s="15" t="s">
        <v>351</v>
      </c>
      <c r="C425" s="11" t="s">
        <v>974</v>
      </c>
      <c r="D425" s="12"/>
      <c r="E425" s="12"/>
      <c r="F425" s="12"/>
      <c r="G425" s="12"/>
      <c r="H425" s="28">
        <v>255940.31</v>
      </c>
      <c r="I425" s="28">
        <v>49618.29</v>
      </c>
      <c r="J425" s="28">
        <v>0</v>
      </c>
      <c r="K425" s="28">
        <v>305558.59999999998</v>
      </c>
      <c r="L425" s="180">
        <f>I425-J425</f>
        <v>49618.29</v>
      </c>
    </row>
    <row r="426" spans="1:12" x14ac:dyDescent="0.3">
      <c r="A426" s="10" t="s">
        <v>975</v>
      </c>
      <c r="B426" s="16" t="s">
        <v>351</v>
      </c>
      <c r="C426" s="17"/>
      <c r="D426" s="11" t="s">
        <v>974</v>
      </c>
      <c r="E426" s="12"/>
      <c r="F426" s="12"/>
      <c r="G426" s="12"/>
      <c r="H426" s="28">
        <v>255940.31</v>
      </c>
      <c r="I426" s="28">
        <v>49618.29</v>
      </c>
      <c r="J426" s="28">
        <v>0</v>
      </c>
      <c r="K426" s="28">
        <v>305558.59999999998</v>
      </c>
      <c r="L426" s="178"/>
    </row>
    <row r="427" spans="1:12" x14ac:dyDescent="0.3">
      <c r="A427" s="10" t="s">
        <v>976</v>
      </c>
      <c r="B427" s="16" t="s">
        <v>351</v>
      </c>
      <c r="C427" s="17"/>
      <c r="D427" s="17"/>
      <c r="E427" s="11" t="s">
        <v>974</v>
      </c>
      <c r="F427" s="12"/>
      <c r="G427" s="12"/>
      <c r="H427" s="28">
        <v>255940.31</v>
      </c>
      <c r="I427" s="28">
        <v>49618.29</v>
      </c>
      <c r="J427" s="28">
        <v>0</v>
      </c>
      <c r="K427" s="28">
        <v>305558.59999999998</v>
      </c>
      <c r="L427" s="178"/>
    </row>
    <row r="428" spans="1:12" x14ac:dyDescent="0.3">
      <c r="A428" s="10" t="s">
        <v>977</v>
      </c>
      <c r="B428" s="16" t="s">
        <v>351</v>
      </c>
      <c r="C428" s="17"/>
      <c r="D428" s="17"/>
      <c r="E428" s="17"/>
      <c r="F428" s="11" t="s">
        <v>974</v>
      </c>
      <c r="G428" s="12"/>
      <c r="H428" s="28">
        <v>255940.31</v>
      </c>
      <c r="I428" s="28">
        <v>49618.29</v>
      </c>
      <c r="J428" s="28">
        <v>0</v>
      </c>
      <c r="K428" s="28">
        <v>305558.59999999998</v>
      </c>
      <c r="L428" s="178"/>
    </row>
    <row r="429" spans="1:12" x14ac:dyDescent="0.3">
      <c r="A429" s="18" t="s">
        <v>978</v>
      </c>
      <c r="B429" s="16" t="s">
        <v>351</v>
      </c>
      <c r="C429" s="17"/>
      <c r="D429" s="17"/>
      <c r="E429" s="17"/>
      <c r="F429" s="17"/>
      <c r="G429" s="19" t="s">
        <v>979</v>
      </c>
      <c r="H429" s="42">
        <v>5879.35</v>
      </c>
      <c r="I429" s="42">
        <v>1618.29</v>
      </c>
      <c r="J429" s="42">
        <v>0</v>
      </c>
      <c r="K429" s="42">
        <v>7497.64</v>
      </c>
      <c r="L429" s="179"/>
    </row>
    <row r="430" spans="1:12" x14ac:dyDescent="0.3">
      <c r="A430" s="18" t="s">
        <v>980</v>
      </c>
      <c r="B430" s="16" t="s">
        <v>351</v>
      </c>
      <c r="C430" s="17"/>
      <c r="D430" s="17"/>
      <c r="E430" s="17"/>
      <c r="F430" s="17"/>
      <c r="G430" s="19" t="s">
        <v>981</v>
      </c>
      <c r="H430" s="42">
        <v>244576.8</v>
      </c>
      <c r="I430" s="42">
        <v>48000</v>
      </c>
      <c r="J430" s="42">
        <v>0</v>
      </c>
      <c r="K430" s="42">
        <v>292576.8</v>
      </c>
      <c r="L430" s="179"/>
    </row>
    <row r="431" spans="1:12" x14ac:dyDescent="0.3">
      <c r="A431" s="18" t="s">
        <v>982</v>
      </c>
      <c r="B431" s="16" t="s">
        <v>351</v>
      </c>
      <c r="C431" s="17"/>
      <c r="D431" s="17"/>
      <c r="E431" s="17"/>
      <c r="F431" s="17"/>
      <c r="G431" s="19" t="s">
        <v>983</v>
      </c>
      <c r="H431" s="42">
        <v>5484.16</v>
      </c>
      <c r="I431" s="42">
        <v>0</v>
      </c>
      <c r="J431" s="42">
        <v>0</v>
      </c>
      <c r="K431" s="42">
        <v>5484.16</v>
      </c>
      <c r="L431" s="179"/>
    </row>
    <row r="432" spans="1:12" x14ac:dyDescent="0.3">
      <c r="A432" s="22" t="s">
        <v>351</v>
      </c>
      <c r="B432" s="16" t="s">
        <v>351</v>
      </c>
      <c r="C432" s="17"/>
      <c r="D432" s="17"/>
      <c r="E432" s="17"/>
      <c r="F432" s="17"/>
      <c r="G432" s="23" t="s">
        <v>351</v>
      </c>
      <c r="H432" s="31"/>
      <c r="I432" s="31"/>
      <c r="J432" s="31"/>
      <c r="K432" s="31"/>
      <c r="L432" s="25"/>
    </row>
    <row r="433" spans="1:12" x14ac:dyDescent="0.3">
      <c r="A433" s="10" t="s">
        <v>72</v>
      </c>
      <c r="B433" s="11" t="s">
        <v>984</v>
      </c>
      <c r="C433" s="12"/>
      <c r="D433" s="12"/>
      <c r="E433" s="12"/>
      <c r="F433" s="12"/>
      <c r="G433" s="12"/>
      <c r="H433" s="28">
        <v>49142039.149999999</v>
      </c>
      <c r="I433" s="28">
        <v>0</v>
      </c>
      <c r="J433" s="28">
        <v>5823351.9500000002</v>
      </c>
      <c r="K433" s="28">
        <v>54965391.100000001</v>
      </c>
      <c r="L433" s="178"/>
    </row>
    <row r="434" spans="1:12" x14ac:dyDescent="0.3">
      <c r="A434" s="10" t="s">
        <v>985</v>
      </c>
      <c r="B434" s="15" t="s">
        <v>351</v>
      </c>
      <c r="C434" s="11" t="s">
        <v>984</v>
      </c>
      <c r="D434" s="12"/>
      <c r="E434" s="12"/>
      <c r="F434" s="12"/>
      <c r="G434" s="12"/>
      <c r="H434" s="28">
        <v>49142039.149999999</v>
      </c>
      <c r="I434" s="28">
        <v>0</v>
      </c>
      <c r="J434" s="28">
        <v>5823351.9500000002</v>
      </c>
      <c r="K434" s="28">
        <v>54965391.100000001</v>
      </c>
      <c r="L434" s="178"/>
    </row>
    <row r="435" spans="1:12" x14ac:dyDescent="0.3">
      <c r="A435" s="10" t="s">
        <v>986</v>
      </c>
      <c r="B435" s="16" t="s">
        <v>351</v>
      </c>
      <c r="C435" s="17"/>
      <c r="D435" s="11" t="s">
        <v>984</v>
      </c>
      <c r="E435" s="12"/>
      <c r="F435" s="12"/>
      <c r="G435" s="12"/>
      <c r="H435" s="28">
        <v>49142039.149999999</v>
      </c>
      <c r="I435" s="28">
        <v>0</v>
      </c>
      <c r="J435" s="28">
        <v>5823351.9500000002</v>
      </c>
      <c r="K435" s="28">
        <v>54965391.100000001</v>
      </c>
      <c r="L435" s="178"/>
    </row>
    <row r="436" spans="1:12" x14ac:dyDescent="0.3">
      <c r="A436" s="10" t="s">
        <v>987</v>
      </c>
      <c r="B436" s="16" t="s">
        <v>351</v>
      </c>
      <c r="C436" s="17"/>
      <c r="D436" s="17"/>
      <c r="E436" s="11" t="s">
        <v>988</v>
      </c>
      <c r="F436" s="12"/>
      <c r="G436" s="12"/>
      <c r="H436" s="28">
        <v>44648327.890000001</v>
      </c>
      <c r="I436" s="28">
        <v>0</v>
      </c>
      <c r="J436" s="28">
        <v>5284649.5999999996</v>
      </c>
      <c r="K436" s="28">
        <v>49932977.490000002</v>
      </c>
      <c r="L436" s="178"/>
    </row>
    <row r="437" spans="1:12" x14ac:dyDescent="0.3">
      <c r="A437" s="10" t="s">
        <v>989</v>
      </c>
      <c r="B437" s="16" t="s">
        <v>351</v>
      </c>
      <c r="C437" s="17"/>
      <c r="D437" s="17"/>
      <c r="E437" s="17"/>
      <c r="F437" s="11" t="s">
        <v>988</v>
      </c>
      <c r="G437" s="12"/>
      <c r="H437" s="28">
        <v>44648327.890000001</v>
      </c>
      <c r="I437" s="28">
        <v>0</v>
      </c>
      <c r="J437" s="28">
        <v>5284649.5999999996</v>
      </c>
      <c r="K437" s="28">
        <v>49932977.490000002</v>
      </c>
      <c r="L437" s="178"/>
    </row>
    <row r="438" spans="1:12" x14ac:dyDescent="0.3">
      <c r="A438" s="18" t="s">
        <v>990</v>
      </c>
      <c r="B438" s="16" t="s">
        <v>351</v>
      </c>
      <c r="C438" s="17"/>
      <c r="D438" s="17"/>
      <c r="E438" s="17"/>
      <c r="F438" s="17"/>
      <c r="G438" s="19" t="s">
        <v>991</v>
      </c>
      <c r="H438" s="42">
        <v>44648327.890000001</v>
      </c>
      <c r="I438" s="42">
        <v>0</v>
      </c>
      <c r="J438" s="42">
        <v>5284649.5999999996</v>
      </c>
      <c r="K438" s="42">
        <v>49932977.490000002</v>
      </c>
      <c r="L438" s="179"/>
    </row>
    <row r="439" spans="1:12" x14ac:dyDescent="0.3">
      <c r="A439" s="22" t="s">
        <v>351</v>
      </c>
      <c r="B439" s="16" t="s">
        <v>351</v>
      </c>
      <c r="C439" s="17"/>
      <c r="D439" s="17"/>
      <c r="E439" s="17"/>
      <c r="F439" s="17"/>
      <c r="G439" s="23" t="s">
        <v>351</v>
      </c>
      <c r="H439" s="31"/>
      <c r="I439" s="31"/>
      <c r="J439" s="31"/>
      <c r="K439" s="31"/>
      <c r="L439" s="25"/>
    </row>
    <row r="440" spans="1:12" x14ac:dyDescent="0.3">
      <c r="A440" s="10" t="s">
        <v>992</v>
      </c>
      <c r="B440" s="16" t="s">
        <v>351</v>
      </c>
      <c r="C440" s="17"/>
      <c r="D440" s="17"/>
      <c r="E440" s="11" t="s">
        <v>993</v>
      </c>
      <c r="F440" s="12"/>
      <c r="G440" s="12"/>
      <c r="H440" s="28">
        <v>298665.95</v>
      </c>
      <c r="I440" s="28">
        <v>0</v>
      </c>
      <c r="J440" s="28">
        <v>53552.3</v>
      </c>
      <c r="K440" s="28">
        <v>352218.25</v>
      </c>
      <c r="L440" s="178"/>
    </row>
    <row r="441" spans="1:12" x14ac:dyDescent="0.3">
      <c r="A441" s="10" t="s">
        <v>994</v>
      </c>
      <c r="B441" s="16" t="s">
        <v>351</v>
      </c>
      <c r="C441" s="17"/>
      <c r="D441" s="17"/>
      <c r="E441" s="17"/>
      <c r="F441" s="11" t="s">
        <v>995</v>
      </c>
      <c r="G441" s="12"/>
      <c r="H441" s="28">
        <v>298665.95</v>
      </c>
      <c r="I441" s="28">
        <v>0</v>
      </c>
      <c r="J441" s="28">
        <v>53552.3</v>
      </c>
      <c r="K441" s="28">
        <v>352218.25</v>
      </c>
      <c r="L441" s="178"/>
    </row>
    <row r="442" spans="1:12" x14ac:dyDescent="0.3">
      <c r="A442" s="18" t="s">
        <v>996</v>
      </c>
      <c r="B442" s="16" t="s">
        <v>351</v>
      </c>
      <c r="C442" s="17"/>
      <c r="D442" s="17"/>
      <c r="E442" s="17"/>
      <c r="F442" s="17"/>
      <c r="G442" s="19" t="s">
        <v>997</v>
      </c>
      <c r="H442" s="42">
        <v>298665.95</v>
      </c>
      <c r="I442" s="42">
        <v>0</v>
      </c>
      <c r="J442" s="42">
        <v>53552.3</v>
      </c>
      <c r="K442" s="42">
        <v>352218.25</v>
      </c>
      <c r="L442" s="179"/>
    </row>
    <row r="443" spans="1:12" x14ac:dyDescent="0.3">
      <c r="A443" s="22" t="s">
        <v>351</v>
      </c>
      <c r="B443" s="16" t="s">
        <v>351</v>
      </c>
      <c r="C443" s="17"/>
      <c r="D443" s="17"/>
      <c r="E443" s="17"/>
      <c r="F443" s="17"/>
      <c r="G443" s="23" t="s">
        <v>351</v>
      </c>
      <c r="H443" s="31"/>
      <c r="I443" s="31"/>
      <c r="J443" s="31"/>
      <c r="K443" s="31"/>
      <c r="L443" s="25"/>
    </row>
    <row r="444" spans="1:12" x14ac:dyDescent="0.3">
      <c r="A444" s="10" t="s">
        <v>998</v>
      </c>
      <c r="B444" s="16" t="s">
        <v>351</v>
      </c>
      <c r="C444" s="17"/>
      <c r="D444" s="17"/>
      <c r="E444" s="11" t="s">
        <v>999</v>
      </c>
      <c r="F444" s="12"/>
      <c r="G444" s="12"/>
      <c r="H444" s="28">
        <v>3826365.49</v>
      </c>
      <c r="I444" s="28">
        <v>0</v>
      </c>
      <c r="J444" s="28">
        <v>483531.76</v>
      </c>
      <c r="K444" s="28">
        <v>4309897.25</v>
      </c>
      <c r="L444" s="178"/>
    </row>
    <row r="445" spans="1:12" x14ac:dyDescent="0.3">
      <c r="A445" s="10" t="s">
        <v>1000</v>
      </c>
      <c r="B445" s="16" t="s">
        <v>351</v>
      </c>
      <c r="C445" s="17"/>
      <c r="D445" s="17"/>
      <c r="E445" s="17"/>
      <c r="F445" s="11" t="s">
        <v>999</v>
      </c>
      <c r="G445" s="12"/>
      <c r="H445" s="28">
        <v>3826365.49</v>
      </c>
      <c r="I445" s="28">
        <v>0</v>
      </c>
      <c r="J445" s="28">
        <v>483531.76</v>
      </c>
      <c r="K445" s="28">
        <v>4309897.25</v>
      </c>
      <c r="L445" s="178"/>
    </row>
    <row r="446" spans="1:12" x14ac:dyDescent="0.3">
      <c r="A446" s="18" t="s">
        <v>1001</v>
      </c>
      <c r="B446" s="16" t="s">
        <v>351</v>
      </c>
      <c r="C446" s="17"/>
      <c r="D446" s="17"/>
      <c r="E446" s="17"/>
      <c r="F446" s="17"/>
      <c r="G446" s="19" t="s">
        <v>1002</v>
      </c>
      <c r="H446" s="42">
        <v>3822136.46</v>
      </c>
      <c r="I446" s="42">
        <v>0</v>
      </c>
      <c r="J446" s="42">
        <v>483478.39</v>
      </c>
      <c r="K446" s="42">
        <v>4305614.8499999996</v>
      </c>
      <c r="L446" s="179"/>
    </row>
    <row r="447" spans="1:12" x14ac:dyDescent="0.3">
      <c r="A447" s="18" t="s">
        <v>1003</v>
      </c>
      <c r="B447" s="16" t="s">
        <v>351</v>
      </c>
      <c r="C447" s="17"/>
      <c r="D447" s="17"/>
      <c r="E447" s="17"/>
      <c r="F447" s="17"/>
      <c r="G447" s="19" t="s">
        <v>1004</v>
      </c>
      <c r="H447" s="42">
        <v>4229.03</v>
      </c>
      <c r="I447" s="42">
        <v>0</v>
      </c>
      <c r="J447" s="42">
        <v>53.37</v>
      </c>
      <c r="K447" s="42">
        <v>4282.3999999999996</v>
      </c>
      <c r="L447" s="179"/>
    </row>
    <row r="448" spans="1:12" x14ac:dyDescent="0.3">
      <c r="A448" s="22" t="s">
        <v>351</v>
      </c>
      <c r="B448" s="16" t="s">
        <v>351</v>
      </c>
      <c r="C448" s="17"/>
      <c r="D448" s="17"/>
      <c r="E448" s="17"/>
      <c r="F448" s="17"/>
      <c r="G448" s="23" t="s">
        <v>351</v>
      </c>
      <c r="H448" s="31"/>
      <c r="I448" s="31"/>
      <c r="J448" s="31"/>
      <c r="K448" s="31"/>
      <c r="L448" s="25"/>
    </row>
    <row r="449" spans="1:12" x14ac:dyDescent="0.3">
      <c r="A449" s="10" t="s">
        <v>1005</v>
      </c>
      <c r="B449" s="16" t="s">
        <v>351</v>
      </c>
      <c r="C449" s="17"/>
      <c r="D449" s="17"/>
      <c r="E449" s="11" t="s">
        <v>1006</v>
      </c>
      <c r="F449" s="12"/>
      <c r="G449" s="12"/>
      <c r="H449" s="28">
        <v>4654.17</v>
      </c>
      <c r="I449" s="28">
        <v>0</v>
      </c>
      <c r="J449" s="28">
        <v>0</v>
      </c>
      <c r="K449" s="28">
        <v>4654.17</v>
      </c>
      <c r="L449" s="178"/>
    </row>
    <row r="450" spans="1:12" x14ac:dyDescent="0.3">
      <c r="A450" s="10" t="s">
        <v>1007</v>
      </c>
      <c r="B450" s="16" t="s">
        <v>351</v>
      </c>
      <c r="C450" s="17"/>
      <c r="D450" s="17"/>
      <c r="E450" s="17"/>
      <c r="F450" s="11" t="s">
        <v>1006</v>
      </c>
      <c r="G450" s="12"/>
      <c r="H450" s="28">
        <v>4654.17</v>
      </c>
      <c r="I450" s="28">
        <v>0</v>
      </c>
      <c r="J450" s="28">
        <v>0</v>
      </c>
      <c r="K450" s="28">
        <v>4654.17</v>
      </c>
      <c r="L450" s="178"/>
    </row>
    <row r="451" spans="1:12" x14ac:dyDescent="0.3">
      <c r="A451" s="18" t="s">
        <v>1008</v>
      </c>
      <c r="B451" s="16" t="s">
        <v>351</v>
      </c>
      <c r="C451" s="17"/>
      <c r="D451" s="17"/>
      <c r="E451" s="17"/>
      <c r="F451" s="17"/>
      <c r="G451" s="19" t="s">
        <v>1009</v>
      </c>
      <c r="H451" s="42">
        <v>4654.17</v>
      </c>
      <c r="I451" s="42">
        <v>0</v>
      </c>
      <c r="J451" s="42">
        <v>0</v>
      </c>
      <c r="K451" s="42">
        <v>4654.17</v>
      </c>
      <c r="L451" s="179"/>
    </row>
    <row r="452" spans="1:12" x14ac:dyDescent="0.3">
      <c r="A452" s="22" t="s">
        <v>351</v>
      </c>
      <c r="B452" s="16" t="s">
        <v>351</v>
      </c>
      <c r="C452" s="17"/>
      <c r="D452" s="17"/>
      <c r="E452" s="17"/>
      <c r="F452" s="17"/>
      <c r="G452" s="23" t="s">
        <v>351</v>
      </c>
      <c r="H452" s="31"/>
      <c r="I452" s="31"/>
      <c r="J452" s="31"/>
      <c r="K452" s="31"/>
      <c r="L452" s="25"/>
    </row>
    <row r="453" spans="1:12" x14ac:dyDescent="0.3">
      <c r="A453" s="10" t="s">
        <v>1010</v>
      </c>
      <c r="B453" s="16" t="s">
        <v>351</v>
      </c>
      <c r="C453" s="17"/>
      <c r="D453" s="17"/>
      <c r="E453" s="11" t="s">
        <v>1011</v>
      </c>
      <c r="F453" s="12"/>
      <c r="G453" s="12"/>
      <c r="H453" s="28">
        <v>358146.3</v>
      </c>
      <c r="I453" s="28">
        <v>0</v>
      </c>
      <c r="J453" s="28">
        <v>0</v>
      </c>
      <c r="K453" s="28">
        <v>358146.3</v>
      </c>
      <c r="L453" s="178"/>
    </row>
    <row r="454" spans="1:12" x14ac:dyDescent="0.3">
      <c r="A454" s="10" t="s">
        <v>1012</v>
      </c>
      <c r="B454" s="16" t="s">
        <v>351</v>
      </c>
      <c r="C454" s="17"/>
      <c r="D454" s="17"/>
      <c r="E454" s="17"/>
      <c r="F454" s="11" t="s">
        <v>1013</v>
      </c>
      <c r="G454" s="12"/>
      <c r="H454" s="28">
        <v>358146.3</v>
      </c>
      <c r="I454" s="28">
        <v>0</v>
      </c>
      <c r="J454" s="28">
        <v>0</v>
      </c>
      <c r="K454" s="28">
        <v>358146.3</v>
      </c>
      <c r="L454" s="178"/>
    </row>
    <row r="455" spans="1:12" x14ac:dyDescent="0.3">
      <c r="A455" s="18" t="s">
        <v>1014</v>
      </c>
      <c r="B455" s="16" t="s">
        <v>351</v>
      </c>
      <c r="C455" s="17"/>
      <c r="D455" s="17"/>
      <c r="E455" s="17"/>
      <c r="F455" s="17"/>
      <c r="G455" s="19" t="s">
        <v>1015</v>
      </c>
      <c r="H455" s="42">
        <v>358146.3</v>
      </c>
      <c r="I455" s="42">
        <v>0</v>
      </c>
      <c r="J455" s="42">
        <v>0</v>
      </c>
      <c r="K455" s="42">
        <v>358146.3</v>
      </c>
      <c r="L455" s="179"/>
    </row>
    <row r="456" spans="1:12" x14ac:dyDescent="0.3">
      <c r="A456" s="22" t="s">
        <v>351</v>
      </c>
      <c r="B456" s="16" t="s">
        <v>351</v>
      </c>
      <c r="C456" s="17"/>
      <c r="D456" s="17"/>
      <c r="E456" s="17"/>
      <c r="F456" s="17"/>
      <c r="G456" s="23" t="s">
        <v>351</v>
      </c>
      <c r="H456" s="31"/>
      <c r="I456" s="31"/>
      <c r="J456" s="31"/>
      <c r="K456" s="31"/>
      <c r="L456" s="25"/>
    </row>
    <row r="457" spans="1:12" x14ac:dyDescent="0.3">
      <c r="A457" s="10" t="s">
        <v>1016</v>
      </c>
      <c r="B457" s="16" t="s">
        <v>351</v>
      </c>
      <c r="C457" s="17"/>
      <c r="D457" s="17"/>
      <c r="E457" s="11" t="s">
        <v>974</v>
      </c>
      <c r="F457" s="12"/>
      <c r="G457" s="12"/>
      <c r="H457" s="28">
        <v>5879.35</v>
      </c>
      <c r="I457" s="28">
        <v>0</v>
      </c>
      <c r="J457" s="28">
        <v>1618.29</v>
      </c>
      <c r="K457" s="28">
        <v>7497.64</v>
      </c>
      <c r="L457" s="178"/>
    </row>
    <row r="458" spans="1:12" x14ac:dyDescent="0.3">
      <c r="A458" s="10" t="s">
        <v>1017</v>
      </c>
      <c r="B458" s="16" t="s">
        <v>351</v>
      </c>
      <c r="C458" s="17"/>
      <c r="D458" s="17"/>
      <c r="E458" s="17"/>
      <c r="F458" s="11" t="s">
        <v>974</v>
      </c>
      <c r="G458" s="12"/>
      <c r="H458" s="28">
        <v>5879.35</v>
      </c>
      <c r="I458" s="28">
        <v>0</v>
      </c>
      <c r="J458" s="28">
        <v>1618.29</v>
      </c>
      <c r="K458" s="28">
        <v>7497.64</v>
      </c>
      <c r="L458" s="178"/>
    </row>
    <row r="459" spans="1:12" x14ac:dyDescent="0.3">
      <c r="A459" s="18" t="s">
        <v>1018</v>
      </c>
      <c r="B459" s="16" t="s">
        <v>351</v>
      </c>
      <c r="C459" s="17"/>
      <c r="D459" s="17"/>
      <c r="E459" s="17"/>
      <c r="F459" s="17"/>
      <c r="G459" s="19" t="s">
        <v>979</v>
      </c>
      <c r="H459" s="42">
        <v>5879.35</v>
      </c>
      <c r="I459" s="42">
        <v>0</v>
      </c>
      <c r="J459" s="42">
        <v>1618.29</v>
      </c>
      <c r="K459" s="42">
        <v>7497.64</v>
      </c>
      <c r="L459" s="179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082D9-491B-4C6F-A430-77DF499DD175}">
  <dimension ref="A1:L460"/>
  <sheetViews>
    <sheetView topLeftCell="A328" workbookViewId="0">
      <selection activeCell="L464" sqref="L464"/>
    </sheetView>
  </sheetViews>
  <sheetFormatPr defaultColWidth="9.109375" defaultRowHeight="13.8" x14ac:dyDescent="0.3"/>
  <cols>
    <col min="1" max="1" width="15.33203125" style="147" customWidth="1"/>
    <col min="2" max="6" width="1.5546875" style="147" customWidth="1"/>
    <col min="7" max="7" width="44.6640625" style="147" bestFit="1" customWidth="1"/>
    <col min="8" max="11" width="13.5546875" style="165" bestFit="1" customWidth="1"/>
    <col min="12" max="12" width="12.44140625" style="147" bestFit="1" customWidth="1"/>
    <col min="13" max="244" width="9.109375" style="147"/>
    <col min="245" max="245" width="11.33203125" style="147" customWidth="1"/>
    <col min="246" max="246" width="2.33203125" style="147" customWidth="1"/>
    <col min="247" max="250" width="1.33203125" style="147" customWidth="1"/>
    <col min="251" max="251" width="0.88671875" style="147" customWidth="1"/>
    <col min="252" max="252" width="15.44140625" style="147" customWidth="1"/>
    <col min="253" max="253" width="0.88671875" style="147" customWidth="1"/>
    <col min="254" max="254" width="12.5546875" style="147" customWidth="1"/>
    <col min="255" max="255" width="4.44140625" style="147" customWidth="1"/>
    <col min="256" max="256" width="2.109375" style="147" customWidth="1"/>
    <col min="257" max="257" width="0.33203125" style="147" customWidth="1"/>
    <col min="258" max="258" width="0.5546875" style="147" customWidth="1"/>
    <col min="259" max="259" width="6.44140625" style="147" customWidth="1"/>
    <col min="260" max="260" width="3.109375" style="147" customWidth="1"/>
    <col min="261" max="261" width="1.5546875" style="147" customWidth="1"/>
    <col min="262" max="262" width="3.33203125" style="147" customWidth="1"/>
    <col min="263" max="263" width="9.109375" style="147"/>
    <col min="264" max="264" width="6.88671875" style="147" customWidth="1"/>
    <col min="265" max="265" width="1.5546875" style="147" customWidth="1"/>
    <col min="266" max="266" width="4.44140625" style="147" customWidth="1"/>
    <col min="267" max="267" width="5" style="147" customWidth="1"/>
    <col min="268" max="268" width="7.33203125" style="147" customWidth="1"/>
    <col min="269" max="500" width="9.109375" style="147"/>
    <col min="501" max="501" width="11.33203125" style="147" customWidth="1"/>
    <col min="502" max="502" width="2.33203125" style="147" customWidth="1"/>
    <col min="503" max="506" width="1.33203125" style="147" customWidth="1"/>
    <col min="507" max="507" width="0.88671875" style="147" customWidth="1"/>
    <col min="508" max="508" width="15.44140625" style="147" customWidth="1"/>
    <col min="509" max="509" width="0.88671875" style="147" customWidth="1"/>
    <col min="510" max="510" width="12.5546875" style="147" customWidth="1"/>
    <col min="511" max="511" width="4.44140625" style="147" customWidth="1"/>
    <col min="512" max="512" width="2.109375" style="147" customWidth="1"/>
    <col min="513" max="513" width="0.33203125" style="147" customWidth="1"/>
    <col min="514" max="514" width="0.5546875" style="147" customWidth="1"/>
    <col min="515" max="515" width="6.44140625" style="147" customWidth="1"/>
    <col min="516" max="516" width="3.109375" style="147" customWidth="1"/>
    <col min="517" max="517" width="1.5546875" style="147" customWidth="1"/>
    <col min="518" max="518" width="3.33203125" style="147" customWidth="1"/>
    <col min="519" max="519" width="9.109375" style="147"/>
    <col min="520" max="520" width="6.88671875" style="147" customWidth="1"/>
    <col min="521" max="521" width="1.5546875" style="147" customWidth="1"/>
    <col min="522" max="522" width="4.44140625" style="147" customWidth="1"/>
    <col min="523" max="523" width="5" style="147" customWidth="1"/>
    <col min="524" max="524" width="7.33203125" style="147" customWidth="1"/>
    <col min="525" max="756" width="9.109375" style="147"/>
    <col min="757" max="757" width="11.33203125" style="147" customWidth="1"/>
    <col min="758" max="758" width="2.33203125" style="147" customWidth="1"/>
    <col min="759" max="762" width="1.33203125" style="147" customWidth="1"/>
    <col min="763" max="763" width="0.88671875" style="147" customWidth="1"/>
    <col min="764" max="764" width="15.44140625" style="147" customWidth="1"/>
    <col min="765" max="765" width="0.88671875" style="147" customWidth="1"/>
    <col min="766" max="766" width="12.5546875" style="147" customWidth="1"/>
    <col min="767" max="767" width="4.44140625" style="147" customWidth="1"/>
    <col min="768" max="768" width="2.109375" style="147" customWidth="1"/>
    <col min="769" max="769" width="0.33203125" style="147" customWidth="1"/>
    <col min="770" max="770" width="0.5546875" style="147" customWidth="1"/>
    <col min="771" max="771" width="6.44140625" style="147" customWidth="1"/>
    <col min="772" max="772" width="3.109375" style="147" customWidth="1"/>
    <col min="773" max="773" width="1.5546875" style="147" customWidth="1"/>
    <col min="774" max="774" width="3.33203125" style="147" customWidth="1"/>
    <col min="775" max="775" width="9.109375" style="147"/>
    <col min="776" max="776" width="6.88671875" style="147" customWidth="1"/>
    <col min="777" max="777" width="1.5546875" style="147" customWidth="1"/>
    <col min="778" max="778" width="4.44140625" style="147" customWidth="1"/>
    <col min="779" max="779" width="5" style="147" customWidth="1"/>
    <col min="780" max="780" width="7.33203125" style="147" customWidth="1"/>
    <col min="781" max="1012" width="9.109375" style="147"/>
    <col min="1013" max="1013" width="11.33203125" style="147" customWidth="1"/>
    <col min="1014" max="1014" width="2.33203125" style="147" customWidth="1"/>
    <col min="1015" max="1018" width="1.33203125" style="147" customWidth="1"/>
    <col min="1019" max="1019" width="0.88671875" style="147" customWidth="1"/>
    <col min="1020" max="1020" width="15.44140625" style="147" customWidth="1"/>
    <col min="1021" max="1021" width="0.88671875" style="147" customWidth="1"/>
    <col min="1022" max="1022" width="12.5546875" style="147" customWidth="1"/>
    <col min="1023" max="1023" width="4.44140625" style="147" customWidth="1"/>
    <col min="1024" max="1024" width="2.109375" style="147" customWidth="1"/>
    <col min="1025" max="1025" width="0.33203125" style="147" customWidth="1"/>
    <col min="1026" max="1026" width="0.5546875" style="147" customWidth="1"/>
    <col min="1027" max="1027" width="6.44140625" style="147" customWidth="1"/>
    <col min="1028" max="1028" width="3.109375" style="147" customWidth="1"/>
    <col min="1029" max="1029" width="1.5546875" style="147" customWidth="1"/>
    <col min="1030" max="1030" width="3.33203125" style="147" customWidth="1"/>
    <col min="1031" max="1031" width="9.109375" style="147"/>
    <col min="1032" max="1032" width="6.88671875" style="147" customWidth="1"/>
    <col min="1033" max="1033" width="1.5546875" style="147" customWidth="1"/>
    <col min="1034" max="1034" width="4.44140625" style="147" customWidth="1"/>
    <col min="1035" max="1035" width="5" style="147" customWidth="1"/>
    <col min="1036" max="1036" width="7.33203125" style="147" customWidth="1"/>
    <col min="1037" max="1268" width="9.109375" style="147"/>
    <col min="1269" max="1269" width="11.33203125" style="147" customWidth="1"/>
    <col min="1270" max="1270" width="2.33203125" style="147" customWidth="1"/>
    <col min="1271" max="1274" width="1.33203125" style="147" customWidth="1"/>
    <col min="1275" max="1275" width="0.88671875" style="147" customWidth="1"/>
    <col min="1276" max="1276" width="15.44140625" style="147" customWidth="1"/>
    <col min="1277" max="1277" width="0.88671875" style="147" customWidth="1"/>
    <col min="1278" max="1278" width="12.5546875" style="147" customWidth="1"/>
    <col min="1279" max="1279" width="4.44140625" style="147" customWidth="1"/>
    <col min="1280" max="1280" width="2.109375" style="147" customWidth="1"/>
    <col min="1281" max="1281" width="0.33203125" style="147" customWidth="1"/>
    <col min="1282" max="1282" width="0.5546875" style="147" customWidth="1"/>
    <col min="1283" max="1283" width="6.44140625" style="147" customWidth="1"/>
    <col min="1284" max="1284" width="3.109375" style="147" customWidth="1"/>
    <col min="1285" max="1285" width="1.5546875" style="147" customWidth="1"/>
    <col min="1286" max="1286" width="3.33203125" style="147" customWidth="1"/>
    <col min="1287" max="1287" width="9.109375" style="147"/>
    <col min="1288" max="1288" width="6.88671875" style="147" customWidth="1"/>
    <col min="1289" max="1289" width="1.5546875" style="147" customWidth="1"/>
    <col min="1290" max="1290" width="4.44140625" style="147" customWidth="1"/>
    <col min="1291" max="1291" width="5" style="147" customWidth="1"/>
    <col min="1292" max="1292" width="7.33203125" style="147" customWidth="1"/>
    <col min="1293" max="1524" width="9.109375" style="147"/>
    <col min="1525" max="1525" width="11.33203125" style="147" customWidth="1"/>
    <col min="1526" max="1526" width="2.33203125" style="147" customWidth="1"/>
    <col min="1527" max="1530" width="1.33203125" style="147" customWidth="1"/>
    <col min="1531" max="1531" width="0.88671875" style="147" customWidth="1"/>
    <col min="1532" max="1532" width="15.44140625" style="147" customWidth="1"/>
    <col min="1533" max="1533" width="0.88671875" style="147" customWidth="1"/>
    <col min="1534" max="1534" width="12.5546875" style="147" customWidth="1"/>
    <col min="1535" max="1535" width="4.44140625" style="147" customWidth="1"/>
    <col min="1536" max="1536" width="2.109375" style="147" customWidth="1"/>
    <col min="1537" max="1537" width="0.33203125" style="147" customWidth="1"/>
    <col min="1538" max="1538" width="0.5546875" style="147" customWidth="1"/>
    <col min="1539" max="1539" width="6.44140625" style="147" customWidth="1"/>
    <col min="1540" max="1540" width="3.109375" style="147" customWidth="1"/>
    <col min="1541" max="1541" width="1.5546875" style="147" customWidth="1"/>
    <col min="1542" max="1542" width="3.33203125" style="147" customWidth="1"/>
    <col min="1543" max="1543" width="9.109375" style="147"/>
    <col min="1544" max="1544" width="6.88671875" style="147" customWidth="1"/>
    <col min="1545" max="1545" width="1.5546875" style="147" customWidth="1"/>
    <col min="1546" max="1546" width="4.44140625" style="147" customWidth="1"/>
    <col min="1547" max="1547" width="5" style="147" customWidth="1"/>
    <col min="1548" max="1548" width="7.33203125" style="147" customWidth="1"/>
    <col min="1549" max="1780" width="9.109375" style="147"/>
    <col min="1781" max="1781" width="11.33203125" style="147" customWidth="1"/>
    <col min="1782" max="1782" width="2.33203125" style="147" customWidth="1"/>
    <col min="1783" max="1786" width="1.33203125" style="147" customWidth="1"/>
    <col min="1787" max="1787" width="0.88671875" style="147" customWidth="1"/>
    <col min="1788" max="1788" width="15.44140625" style="147" customWidth="1"/>
    <col min="1789" max="1789" width="0.88671875" style="147" customWidth="1"/>
    <col min="1790" max="1790" width="12.5546875" style="147" customWidth="1"/>
    <col min="1791" max="1791" width="4.44140625" style="147" customWidth="1"/>
    <col min="1792" max="1792" width="2.109375" style="147" customWidth="1"/>
    <col min="1793" max="1793" width="0.33203125" style="147" customWidth="1"/>
    <col min="1794" max="1794" width="0.5546875" style="147" customWidth="1"/>
    <col min="1795" max="1795" width="6.44140625" style="147" customWidth="1"/>
    <col min="1796" max="1796" width="3.109375" style="147" customWidth="1"/>
    <col min="1797" max="1797" width="1.5546875" style="147" customWidth="1"/>
    <col min="1798" max="1798" width="3.33203125" style="147" customWidth="1"/>
    <col min="1799" max="1799" width="9.109375" style="147"/>
    <col min="1800" max="1800" width="6.88671875" style="147" customWidth="1"/>
    <col min="1801" max="1801" width="1.5546875" style="147" customWidth="1"/>
    <col min="1802" max="1802" width="4.44140625" style="147" customWidth="1"/>
    <col min="1803" max="1803" width="5" style="147" customWidth="1"/>
    <col min="1804" max="1804" width="7.33203125" style="147" customWidth="1"/>
    <col min="1805" max="2036" width="9.109375" style="147"/>
    <col min="2037" max="2037" width="11.33203125" style="147" customWidth="1"/>
    <col min="2038" max="2038" width="2.33203125" style="147" customWidth="1"/>
    <col min="2039" max="2042" width="1.33203125" style="147" customWidth="1"/>
    <col min="2043" max="2043" width="0.88671875" style="147" customWidth="1"/>
    <col min="2044" max="2044" width="15.44140625" style="147" customWidth="1"/>
    <col min="2045" max="2045" width="0.88671875" style="147" customWidth="1"/>
    <col min="2046" max="2046" width="12.5546875" style="147" customWidth="1"/>
    <col min="2047" max="2047" width="4.44140625" style="147" customWidth="1"/>
    <col min="2048" max="2048" width="2.109375" style="147" customWidth="1"/>
    <col min="2049" max="2049" width="0.33203125" style="147" customWidth="1"/>
    <col min="2050" max="2050" width="0.5546875" style="147" customWidth="1"/>
    <col min="2051" max="2051" width="6.44140625" style="147" customWidth="1"/>
    <col min="2052" max="2052" width="3.109375" style="147" customWidth="1"/>
    <col min="2053" max="2053" width="1.5546875" style="147" customWidth="1"/>
    <col min="2054" max="2054" width="3.33203125" style="147" customWidth="1"/>
    <col min="2055" max="2055" width="9.109375" style="147"/>
    <col min="2056" max="2056" width="6.88671875" style="147" customWidth="1"/>
    <col min="2057" max="2057" width="1.5546875" style="147" customWidth="1"/>
    <col min="2058" max="2058" width="4.44140625" style="147" customWidth="1"/>
    <col min="2059" max="2059" width="5" style="147" customWidth="1"/>
    <col min="2060" max="2060" width="7.33203125" style="147" customWidth="1"/>
    <col min="2061" max="2292" width="9.109375" style="147"/>
    <col min="2293" max="2293" width="11.33203125" style="147" customWidth="1"/>
    <col min="2294" max="2294" width="2.33203125" style="147" customWidth="1"/>
    <col min="2295" max="2298" width="1.33203125" style="147" customWidth="1"/>
    <col min="2299" max="2299" width="0.88671875" style="147" customWidth="1"/>
    <col min="2300" max="2300" width="15.44140625" style="147" customWidth="1"/>
    <col min="2301" max="2301" width="0.88671875" style="147" customWidth="1"/>
    <col min="2302" max="2302" width="12.5546875" style="147" customWidth="1"/>
    <col min="2303" max="2303" width="4.44140625" style="147" customWidth="1"/>
    <col min="2304" max="2304" width="2.109375" style="147" customWidth="1"/>
    <col min="2305" max="2305" width="0.33203125" style="147" customWidth="1"/>
    <col min="2306" max="2306" width="0.5546875" style="147" customWidth="1"/>
    <col min="2307" max="2307" width="6.44140625" style="147" customWidth="1"/>
    <col min="2308" max="2308" width="3.109375" style="147" customWidth="1"/>
    <col min="2309" max="2309" width="1.5546875" style="147" customWidth="1"/>
    <col min="2310" max="2310" width="3.33203125" style="147" customWidth="1"/>
    <col min="2311" max="2311" width="9.109375" style="147"/>
    <col min="2312" max="2312" width="6.88671875" style="147" customWidth="1"/>
    <col min="2313" max="2313" width="1.5546875" style="147" customWidth="1"/>
    <col min="2314" max="2314" width="4.44140625" style="147" customWidth="1"/>
    <col min="2315" max="2315" width="5" style="147" customWidth="1"/>
    <col min="2316" max="2316" width="7.33203125" style="147" customWidth="1"/>
    <col min="2317" max="2548" width="9.109375" style="147"/>
    <col min="2549" max="2549" width="11.33203125" style="147" customWidth="1"/>
    <col min="2550" max="2550" width="2.33203125" style="147" customWidth="1"/>
    <col min="2551" max="2554" width="1.33203125" style="147" customWidth="1"/>
    <col min="2555" max="2555" width="0.88671875" style="147" customWidth="1"/>
    <col min="2556" max="2556" width="15.44140625" style="147" customWidth="1"/>
    <col min="2557" max="2557" width="0.88671875" style="147" customWidth="1"/>
    <col min="2558" max="2558" width="12.5546875" style="147" customWidth="1"/>
    <col min="2559" max="2559" width="4.44140625" style="147" customWidth="1"/>
    <col min="2560" max="2560" width="2.109375" style="147" customWidth="1"/>
    <col min="2561" max="2561" width="0.33203125" style="147" customWidth="1"/>
    <col min="2562" max="2562" width="0.5546875" style="147" customWidth="1"/>
    <col min="2563" max="2563" width="6.44140625" style="147" customWidth="1"/>
    <col min="2564" max="2564" width="3.109375" style="147" customWidth="1"/>
    <col min="2565" max="2565" width="1.5546875" style="147" customWidth="1"/>
    <col min="2566" max="2566" width="3.33203125" style="147" customWidth="1"/>
    <col min="2567" max="2567" width="9.109375" style="147"/>
    <col min="2568" max="2568" width="6.88671875" style="147" customWidth="1"/>
    <col min="2569" max="2569" width="1.5546875" style="147" customWidth="1"/>
    <col min="2570" max="2570" width="4.44140625" style="147" customWidth="1"/>
    <col min="2571" max="2571" width="5" style="147" customWidth="1"/>
    <col min="2572" max="2572" width="7.33203125" style="147" customWidth="1"/>
    <col min="2573" max="2804" width="9.109375" style="147"/>
    <col min="2805" max="2805" width="11.33203125" style="147" customWidth="1"/>
    <col min="2806" max="2806" width="2.33203125" style="147" customWidth="1"/>
    <col min="2807" max="2810" width="1.33203125" style="147" customWidth="1"/>
    <col min="2811" max="2811" width="0.88671875" style="147" customWidth="1"/>
    <col min="2812" max="2812" width="15.44140625" style="147" customWidth="1"/>
    <col min="2813" max="2813" width="0.88671875" style="147" customWidth="1"/>
    <col min="2814" max="2814" width="12.5546875" style="147" customWidth="1"/>
    <col min="2815" max="2815" width="4.44140625" style="147" customWidth="1"/>
    <col min="2816" max="2816" width="2.109375" style="147" customWidth="1"/>
    <col min="2817" max="2817" width="0.33203125" style="147" customWidth="1"/>
    <col min="2818" max="2818" width="0.5546875" style="147" customWidth="1"/>
    <col min="2819" max="2819" width="6.44140625" style="147" customWidth="1"/>
    <col min="2820" max="2820" width="3.109375" style="147" customWidth="1"/>
    <col min="2821" max="2821" width="1.5546875" style="147" customWidth="1"/>
    <col min="2822" max="2822" width="3.33203125" style="147" customWidth="1"/>
    <col min="2823" max="2823" width="9.109375" style="147"/>
    <col min="2824" max="2824" width="6.88671875" style="147" customWidth="1"/>
    <col min="2825" max="2825" width="1.5546875" style="147" customWidth="1"/>
    <col min="2826" max="2826" width="4.44140625" style="147" customWidth="1"/>
    <col min="2827" max="2827" width="5" style="147" customWidth="1"/>
    <col min="2828" max="2828" width="7.33203125" style="147" customWidth="1"/>
    <col min="2829" max="3060" width="9.109375" style="147"/>
    <col min="3061" max="3061" width="11.33203125" style="147" customWidth="1"/>
    <col min="3062" max="3062" width="2.33203125" style="147" customWidth="1"/>
    <col min="3063" max="3066" width="1.33203125" style="147" customWidth="1"/>
    <col min="3067" max="3067" width="0.88671875" style="147" customWidth="1"/>
    <col min="3068" max="3068" width="15.44140625" style="147" customWidth="1"/>
    <col min="3069" max="3069" width="0.88671875" style="147" customWidth="1"/>
    <col min="3070" max="3070" width="12.5546875" style="147" customWidth="1"/>
    <col min="3071" max="3071" width="4.44140625" style="147" customWidth="1"/>
    <col min="3072" max="3072" width="2.109375" style="147" customWidth="1"/>
    <col min="3073" max="3073" width="0.33203125" style="147" customWidth="1"/>
    <col min="3074" max="3074" width="0.5546875" style="147" customWidth="1"/>
    <col min="3075" max="3075" width="6.44140625" style="147" customWidth="1"/>
    <col min="3076" max="3076" width="3.109375" style="147" customWidth="1"/>
    <col min="3077" max="3077" width="1.5546875" style="147" customWidth="1"/>
    <col min="3078" max="3078" width="3.33203125" style="147" customWidth="1"/>
    <col min="3079" max="3079" width="9.109375" style="147"/>
    <col min="3080" max="3080" width="6.88671875" style="147" customWidth="1"/>
    <col min="3081" max="3081" width="1.5546875" style="147" customWidth="1"/>
    <col min="3082" max="3082" width="4.44140625" style="147" customWidth="1"/>
    <col min="3083" max="3083" width="5" style="147" customWidth="1"/>
    <col min="3084" max="3084" width="7.33203125" style="147" customWidth="1"/>
    <col min="3085" max="3316" width="9.109375" style="147"/>
    <col min="3317" max="3317" width="11.33203125" style="147" customWidth="1"/>
    <col min="3318" max="3318" width="2.33203125" style="147" customWidth="1"/>
    <col min="3319" max="3322" width="1.33203125" style="147" customWidth="1"/>
    <col min="3323" max="3323" width="0.88671875" style="147" customWidth="1"/>
    <col min="3324" max="3324" width="15.44140625" style="147" customWidth="1"/>
    <col min="3325" max="3325" width="0.88671875" style="147" customWidth="1"/>
    <col min="3326" max="3326" width="12.5546875" style="147" customWidth="1"/>
    <col min="3327" max="3327" width="4.44140625" style="147" customWidth="1"/>
    <col min="3328" max="3328" width="2.109375" style="147" customWidth="1"/>
    <col min="3329" max="3329" width="0.33203125" style="147" customWidth="1"/>
    <col min="3330" max="3330" width="0.5546875" style="147" customWidth="1"/>
    <col min="3331" max="3331" width="6.44140625" style="147" customWidth="1"/>
    <col min="3332" max="3332" width="3.109375" style="147" customWidth="1"/>
    <col min="3333" max="3333" width="1.5546875" style="147" customWidth="1"/>
    <col min="3334" max="3334" width="3.33203125" style="147" customWidth="1"/>
    <col min="3335" max="3335" width="9.109375" style="147"/>
    <col min="3336" max="3336" width="6.88671875" style="147" customWidth="1"/>
    <col min="3337" max="3337" width="1.5546875" style="147" customWidth="1"/>
    <col min="3338" max="3338" width="4.44140625" style="147" customWidth="1"/>
    <col min="3339" max="3339" width="5" style="147" customWidth="1"/>
    <col min="3340" max="3340" width="7.33203125" style="147" customWidth="1"/>
    <col min="3341" max="3572" width="9.109375" style="147"/>
    <col min="3573" max="3573" width="11.33203125" style="147" customWidth="1"/>
    <col min="3574" max="3574" width="2.33203125" style="147" customWidth="1"/>
    <col min="3575" max="3578" width="1.33203125" style="147" customWidth="1"/>
    <col min="3579" max="3579" width="0.88671875" style="147" customWidth="1"/>
    <col min="3580" max="3580" width="15.44140625" style="147" customWidth="1"/>
    <col min="3581" max="3581" width="0.88671875" style="147" customWidth="1"/>
    <col min="3582" max="3582" width="12.5546875" style="147" customWidth="1"/>
    <col min="3583" max="3583" width="4.44140625" style="147" customWidth="1"/>
    <col min="3584" max="3584" width="2.109375" style="147" customWidth="1"/>
    <col min="3585" max="3585" width="0.33203125" style="147" customWidth="1"/>
    <col min="3586" max="3586" width="0.5546875" style="147" customWidth="1"/>
    <col min="3587" max="3587" width="6.44140625" style="147" customWidth="1"/>
    <col min="3588" max="3588" width="3.109375" style="147" customWidth="1"/>
    <col min="3589" max="3589" width="1.5546875" style="147" customWidth="1"/>
    <col min="3590" max="3590" width="3.33203125" style="147" customWidth="1"/>
    <col min="3591" max="3591" width="9.109375" style="147"/>
    <col min="3592" max="3592" width="6.88671875" style="147" customWidth="1"/>
    <col min="3593" max="3593" width="1.5546875" style="147" customWidth="1"/>
    <col min="3594" max="3594" width="4.44140625" style="147" customWidth="1"/>
    <col min="3595" max="3595" width="5" style="147" customWidth="1"/>
    <col min="3596" max="3596" width="7.33203125" style="147" customWidth="1"/>
    <col min="3597" max="3828" width="9.109375" style="147"/>
    <col min="3829" max="3829" width="11.33203125" style="147" customWidth="1"/>
    <col min="3830" max="3830" width="2.33203125" style="147" customWidth="1"/>
    <col min="3831" max="3834" width="1.33203125" style="147" customWidth="1"/>
    <col min="3835" max="3835" width="0.88671875" style="147" customWidth="1"/>
    <col min="3836" max="3836" width="15.44140625" style="147" customWidth="1"/>
    <col min="3837" max="3837" width="0.88671875" style="147" customWidth="1"/>
    <col min="3838" max="3838" width="12.5546875" style="147" customWidth="1"/>
    <col min="3839" max="3839" width="4.44140625" style="147" customWidth="1"/>
    <col min="3840" max="3840" width="2.109375" style="147" customWidth="1"/>
    <col min="3841" max="3841" width="0.33203125" style="147" customWidth="1"/>
    <col min="3842" max="3842" width="0.5546875" style="147" customWidth="1"/>
    <col min="3843" max="3843" width="6.44140625" style="147" customWidth="1"/>
    <col min="3844" max="3844" width="3.109375" style="147" customWidth="1"/>
    <col min="3845" max="3845" width="1.5546875" style="147" customWidth="1"/>
    <col min="3846" max="3846" width="3.33203125" style="147" customWidth="1"/>
    <col min="3847" max="3847" width="9.109375" style="147"/>
    <col min="3848" max="3848" width="6.88671875" style="147" customWidth="1"/>
    <col min="3849" max="3849" width="1.5546875" style="147" customWidth="1"/>
    <col min="3850" max="3850" width="4.44140625" style="147" customWidth="1"/>
    <col min="3851" max="3851" width="5" style="147" customWidth="1"/>
    <col min="3852" max="3852" width="7.33203125" style="147" customWidth="1"/>
    <col min="3853" max="4084" width="9.109375" style="147"/>
    <col min="4085" max="4085" width="11.33203125" style="147" customWidth="1"/>
    <col min="4086" max="4086" width="2.33203125" style="147" customWidth="1"/>
    <col min="4087" max="4090" width="1.33203125" style="147" customWidth="1"/>
    <col min="4091" max="4091" width="0.88671875" style="147" customWidth="1"/>
    <col min="4092" max="4092" width="15.44140625" style="147" customWidth="1"/>
    <col min="4093" max="4093" width="0.88671875" style="147" customWidth="1"/>
    <col min="4094" max="4094" width="12.5546875" style="147" customWidth="1"/>
    <col min="4095" max="4095" width="4.44140625" style="147" customWidth="1"/>
    <col min="4096" max="4096" width="2.109375" style="147" customWidth="1"/>
    <col min="4097" max="4097" width="0.33203125" style="147" customWidth="1"/>
    <col min="4098" max="4098" width="0.5546875" style="147" customWidth="1"/>
    <col min="4099" max="4099" width="6.44140625" style="147" customWidth="1"/>
    <col min="4100" max="4100" width="3.109375" style="147" customWidth="1"/>
    <col min="4101" max="4101" width="1.5546875" style="147" customWidth="1"/>
    <col min="4102" max="4102" width="3.33203125" style="147" customWidth="1"/>
    <col min="4103" max="4103" width="9.109375" style="147"/>
    <col min="4104" max="4104" width="6.88671875" style="147" customWidth="1"/>
    <col min="4105" max="4105" width="1.5546875" style="147" customWidth="1"/>
    <col min="4106" max="4106" width="4.44140625" style="147" customWidth="1"/>
    <col min="4107" max="4107" width="5" style="147" customWidth="1"/>
    <col min="4108" max="4108" width="7.33203125" style="147" customWidth="1"/>
    <col min="4109" max="4340" width="9.109375" style="147"/>
    <col min="4341" max="4341" width="11.33203125" style="147" customWidth="1"/>
    <col min="4342" max="4342" width="2.33203125" style="147" customWidth="1"/>
    <col min="4343" max="4346" width="1.33203125" style="147" customWidth="1"/>
    <col min="4347" max="4347" width="0.88671875" style="147" customWidth="1"/>
    <col min="4348" max="4348" width="15.44140625" style="147" customWidth="1"/>
    <col min="4349" max="4349" width="0.88671875" style="147" customWidth="1"/>
    <col min="4350" max="4350" width="12.5546875" style="147" customWidth="1"/>
    <col min="4351" max="4351" width="4.44140625" style="147" customWidth="1"/>
    <col min="4352" max="4352" width="2.109375" style="147" customWidth="1"/>
    <col min="4353" max="4353" width="0.33203125" style="147" customWidth="1"/>
    <col min="4354" max="4354" width="0.5546875" style="147" customWidth="1"/>
    <col min="4355" max="4355" width="6.44140625" style="147" customWidth="1"/>
    <col min="4356" max="4356" width="3.109375" style="147" customWidth="1"/>
    <col min="4357" max="4357" width="1.5546875" style="147" customWidth="1"/>
    <col min="4358" max="4358" width="3.33203125" style="147" customWidth="1"/>
    <col min="4359" max="4359" width="9.109375" style="147"/>
    <col min="4360" max="4360" width="6.88671875" style="147" customWidth="1"/>
    <col min="4361" max="4361" width="1.5546875" style="147" customWidth="1"/>
    <col min="4362" max="4362" width="4.44140625" style="147" customWidth="1"/>
    <col min="4363" max="4363" width="5" style="147" customWidth="1"/>
    <col min="4364" max="4364" width="7.33203125" style="147" customWidth="1"/>
    <col min="4365" max="4596" width="9.109375" style="147"/>
    <col min="4597" max="4597" width="11.33203125" style="147" customWidth="1"/>
    <col min="4598" max="4598" width="2.33203125" style="147" customWidth="1"/>
    <col min="4599" max="4602" width="1.33203125" style="147" customWidth="1"/>
    <col min="4603" max="4603" width="0.88671875" style="147" customWidth="1"/>
    <col min="4604" max="4604" width="15.44140625" style="147" customWidth="1"/>
    <col min="4605" max="4605" width="0.88671875" style="147" customWidth="1"/>
    <col min="4606" max="4606" width="12.5546875" style="147" customWidth="1"/>
    <col min="4607" max="4607" width="4.44140625" style="147" customWidth="1"/>
    <col min="4608" max="4608" width="2.109375" style="147" customWidth="1"/>
    <col min="4609" max="4609" width="0.33203125" style="147" customWidth="1"/>
    <col min="4610" max="4610" width="0.5546875" style="147" customWidth="1"/>
    <col min="4611" max="4611" width="6.44140625" style="147" customWidth="1"/>
    <col min="4612" max="4612" width="3.109375" style="147" customWidth="1"/>
    <col min="4613" max="4613" width="1.5546875" style="147" customWidth="1"/>
    <col min="4614" max="4614" width="3.33203125" style="147" customWidth="1"/>
    <col min="4615" max="4615" width="9.109375" style="147"/>
    <col min="4616" max="4616" width="6.88671875" style="147" customWidth="1"/>
    <col min="4617" max="4617" width="1.5546875" style="147" customWidth="1"/>
    <col min="4618" max="4618" width="4.44140625" style="147" customWidth="1"/>
    <col min="4619" max="4619" width="5" style="147" customWidth="1"/>
    <col min="4620" max="4620" width="7.33203125" style="147" customWidth="1"/>
    <col min="4621" max="4852" width="9.109375" style="147"/>
    <col min="4853" max="4853" width="11.33203125" style="147" customWidth="1"/>
    <col min="4854" max="4854" width="2.33203125" style="147" customWidth="1"/>
    <col min="4855" max="4858" width="1.33203125" style="147" customWidth="1"/>
    <col min="4859" max="4859" width="0.88671875" style="147" customWidth="1"/>
    <col min="4860" max="4860" width="15.44140625" style="147" customWidth="1"/>
    <col min="4861" max="4861" width="0.88671875" style="147" customWidth="1"/>
    <col min="4862" max="4862" width="12.5546875" style="147" customWidth="1"/>
    <col min="4863" max="4863" width="4.44140625" style="147" customWidth="1"/>
    <col min="4864" max="4864" width="2.109375" style="147" customWidth="1"/>
    <col min="4865" max="4865" width="0.33203125" style="147" customWidth="1"/>
    <col min="4866" max="4866" width="0.5546875" style="147" customWidth="1"/>
    <col min="4867" max="4867" width="6.44140625" style="147" customWidth="1"/>
    <col min="4868" max="4868" width="3.109375" style="147" customWidth="1"/>
    <col min="4869" max="4869" width="1.5546875" style="147" customWidth="1"/>
    <col min="4870" max="4870" width="3.33203125" style="147" customWidth="1"/>
    <col min="4871" max="4871" width="9.109375" style="147"/>
    <col min="4872" max="4872" width="6.88671875" style="147" customWidth="1"/>
    <col min="4873" max="4873" width="1.5546875" style="147" customWidth="1"/>
    <col min="4874" max="4874" width="4.44140625" style="147" customWidth="1"/>
    <col min="4875" max="4875" width="5" style="147" customWidth="1"/>
    <col min="4876" max="4876" width="7.33203125" style="147" customWidth="1"/>
    <col min="4877" max="5108" width="9.109375" style="147"/>
    <col min="5109" max="5109" width="11.33203125" style="147" customWidth="1"/>
    <col min="5110" max="5110" width="2.33203125" style="147" customWidth="1"/>
    <col min="5111" max="5114" width="1.33203125" style="147" customWidth="1"/>
    <col min="5115" max="5115" width="0.88671875" style="147" customWidth="1"/>
    <col min="5116" max="5116" width="15.44140625" style="147" customWidth="1"/>
    <col min="5117" max="5117" width="0.88671875" style="147" customWidth="1"/>
    <col min="5118" max="5118" width="12.5546875" style="147" customWidth="1"/>
    <col min="5119" max="5119" width="4.44140625" style="147" customWidth="1"/>
    <col min="5120" max="5120" width="2.109375" style="147" customWidth="1"/>
    <col min="5121" max="5121" width="0.33203125" style="147" customWidth="1"/>
    <col min="5122" max="5122" width="0.5546875" style="147" customWidth="1"/>
    <col min="5123" max="5123" width="6.44140625" style="147" customWidth="1"/>
    <col min="5124" max="5124" width="3.109375" style="147" customWidth="1"/>
    <col min="5125" max="5125" width="1.5546875" style="147" customWidth="1"/>
    <col min="5126" max="5126" width="3.33203125" style="147" customWidth="1"/>
    <col min="5127" max="5127" width="9.109375" style="147"/>
    <col min="5128" max="5128" width="6.88671875" style="147" customWidth="1"/>
    <col min="5129" max="5129" width="1.5546875" style="147" customWidth="1"/>
    <col min="5130" max="5130" width="4.44140625" style="147" customWidth="1"/>
    <col min="5131" max="5131" width="5" style="147" customWidth="1"/>
    <col min="5132" max="5132" width="7.33203125" style="147" customWidth="1"/>
    <col min="5133" max="5364" width="9.109375" style="147"/>
    <col min="5365" max="5365" width="11.33203125" style="147" customWidth="1"/>
    <col min="5366" max="5366" width="2.33203125" style="147" customWidth="1"/>
    <col min="5367" max="5370" width="1.33203125" style="147" customWidth="1"/>
    <col min="5371" max="5371" width="0.88671875" style="147" customWidth="1"/>
    <col min="5372" max="5372" width="15.44140625" style="147" customWidth="1"/>
    <col min="5373" max="5373" width="0.88671875" style="147" customWidth="1"/>
    <col min="5374" max="5374" width="12.5546875" style="147" customWidth="1"/>
    <col min="5375" max="5375" width="4.44140625" style="147" customWidth="1"/>
    <col min="5376" max="5376" width="2.109375" style="147" customWidth="1"/>
    <col min="5377" max="5377" width="0.33203125" style="147" customWidth="1"/>
    <col min="5378" max="5378" width="0.5546875" style="147" customWidth="1"/>
    <col min="5379" max="5379" width="6.44140625" style="147" customWidth="1"/>
    <col min="5380" max="5380" width="3.109375" style="147" customWidth="1"/>
    <col min="5381" max="5381" width="1.5546875" style="147" customWidth="1"/>
    <col min="5382" max="5382" width="3.33203125" style="147" customWidth="1"/>
    <col min="5383" max="5383" width="9.109375" style="147"/>
    <col min="5384" max="5384" width="6.88671875" style="147" customWidth="1"/>
    <col min="5385" max="5385" width="1.5546875" style="147" customWidth="1"/>
    <col min="5386" max="5386" width="4.44140625" style="147" customWidth="1"/>
    <col min="5387" max="5387" width="5" style="147" customWidth="1"/>
    <col min="5388" max="5388" width="7.33203125" style="147" customWidth="1"/>
    <col min="5389" max="5620" width="9.109375" style="147"/>
    <col min="5621" max="5621" width="11.33203125" style="147" customWidth="1"/>
    <col min="5622" max="5622" width="2.33203125" style="147" customWidth="1"/>
    <col min="5623" max="5626" width="1.33203125" style="147" customWidth="1"/>
    <col min="5627" max="5627" width="0.88671875" style="147" customWidth="1"/>
    <col min="5628" max="5628" width="15.44140625" style="147" customWidth="1"/>
    <col min="5629" max="5629" width="0.88671875" style="147" customWidth="1"/>
    <col min="5630" max="5630" width="12.5546875" style="147" customWidth="1"/>
    <col min="5631" max="5631" width="4.44140625" style="147" customWidth="1"/>
    <col min="5632" max="5632" width="2.109375" style="147" customWidth="1"/>
    <col min="5633" max="5633" width="0.33203125" style="147" customWidth="1"/>
    <col min="5634" max="5634" width="0.5546875" style="147" customWidth="1"/>
    <col min="5635" max="5635" width="6.44140625" style="147" customWidth="1"/>
    <col min="5636" max="5636" width="3.109375" style="147" customWidth="1"/>
    <col min="5637" max="5637" width="1.5546875" style="147" customWidth="1"/>
    <col min="5638" max="5638" width="3.33203125" style="147" customWidth="1"/>
    <col min="5639" max="5639" width="9.109375" style="147"/>
    <col min="5640" max="5640" width="6.88671875" style="147" customWidth="1"/>
    <col min="5641" max="5641" width="1.5546875" style="147" customWidth="1"/>
    <col min="5642" max="5642" width="4.44140625" style="147" customWidth="1"/>
    <col min="5643" max="5643" width="5" style="147" customWidth="1"/>
    <col min="5644" max="5644" width="7.33203125" style="147" customWidth="1"/>
    <col min="5645" max="5876" width="9.109375" style="147"/>
    <col min="5877" max="5877" width="11.33203125" style="147" customWidth="1"/>
    <col min="5878" max="5878" width="2.33203125" style="147" customWidth="1"/>
    <col min="5879" max="5882" width="1.33203125" style="147" customWidth="1"/>
    <col min="5883" max="5883" width="0.88671875" style="147" customWidth="1"/>
    <col min="5884" max="5884" width="15.44140625" style="147" customWidth="1"/>
    <col min="5885" max="5885" width="0.88671875" style="147" customWidth="1"/>
    <col min="5886" max="5886" width="12.5546875" style="147" customWidth="1"/>
    <col min="5887" max="5887" width="4.44140625" style="147" customWidth="1"/>
    <col min="5888" max="5888" width="2.109375" style="147" customWidth="1"/>
    <col min="5889" max="5889" width="0.33203125" style="147" customWidth="1"/>
    <col min="5890" max="5890" width="0.5546875" style="147" customWidth="1"/>
    <col min="5891" max="5891" width="6.44140625" style="147" customWidth="1"/>
    <col min="5892" max="5892" width="3.109375" style="147" customWidth="1"/>
    <col min="5893" max="5893" width="1.5546875" style="147" customWidth="1"/>
    <col min="5894" max="5894" width="3.33203125" style="147" customWidth="1"/>
    <col min="5895" max="5895" width="9.109375" style="147"/>
    <col min="5896" max="5896" width="6.88671875" style="147" customWidth="1"/>
    <col min="5897" max="5897" width="1.5546875" style="147" customWidth="1"/>
    <col min="5898" max="5898" width="4.44140625" style="147" customWidth="1"/>
    <col min="5899" max="5899" width="5" style="147" customWidth="1"/>
    <col min="5900" max="5900" width="7.33203125" style="147" customWidth="1"/>
    <col min="5901" max="6132" width="9.109375" style="147"/>
    <col min="6133" max="6133" width="11.33203125" style="147" customWidth="1"/>
    <col min="6134" max="6134" width="2.33203125" style="147" customWidth="1"/>
    <col min="6135" max="6138" width="1.33203125" style="147" customWidth="1"/>
    <col min="6139" max="6139" width="0.88671875" style="147" customWidth="1"/>
    <col min="6140" max="6140" width="15.44140625" style="147" customWidth="1"/>
    <col min="6141" max="6141" width="0.88671875" style="147" customWidth="1"/>
    <col min="6142" max="6142" width="12.5546875" style="147" customWidth="1"/>
    <col min="6143" max="6143" width="4.44140625" style="147" customWidth="1"/>
    <col min="6144" max="6144" width="2.109375" style="147" customWidth="1"/>
    <col min="6145" max="6145" width="0.33203125" style="147" customWidth="1"/>
    <col min="6146" max="6146" width="0.5546875" style="147" customWidth="1"/>
    <col min="6147" max="6147" width="6.44140625" style="147" customWidth="1"/>
    <col min="6148" max="6148" width="3.109375" style="147" customWidth="1"/>
    <col min="6149" max="6149" width="1.5546875" style="147" customWidth="1"/>
    <col min="6150" max="6150" width="3.33203125" style="147" customWidth="1"/>
    <col min="6151" max="6151" width="9.109375" style="147"/>
    <col min="6152" max="6152" width="6.88671875" style="147" customWidth="1"/>
    <col min="6153" max="6153" width="1.5546875" style="147" customWidth="1"/>
    <col min="6154" max="6154" width="4.44140625" style="147" customWidth="1"/>
    <col min="6155" max="6155" width="5" style="147" customWidth="1"/>
    <col min="6156" max="6156" width="7.33203125" style="147" customWidth="1"/>
    <col min="6157" max="6388" width="9.109375" style="147"/>
    <col min="6389" max="6389" width="11.33203125" style="147" customWidth="1"/>
    <col min="6390" max="6390" width="2.33203125" style="147" customWidth="1"/>
    <col min="6391" max="6394" width="1.33203125" style="147" customWidth="1"/>
    <col min="6395" max="6395" width="0.88671875" style="147" customWidth="1"/>
    <col min="6396" max="6396" width="15.44140625" style="147" customWidth="1"/>
    <col min="6397" max="6397" width="0.88671875" style="147" customWidth="1"/>
    <col min="6398" max="6398" width="12.5546875" style="147" customWidth="1"/>
    <col min="6399" max="6399" width="4.44140625" style="147" customWidth="1"/>
    <col min="6400" max="6400" width="2.109375" style="147" customWidth="1"/>
    <col min="6401" max="6401" width="0.33203125" style="147" customWidth="1"/>
    <col min="6402" max="6402" width="0.5546875" style="147" customWidth="1"/>
    <col min="6403" max="6403" width="6.44140625" style="147" customWidth="1"/>
    <col min="6404" max="6404" width="3.109375" style="147" customWidth="1"/>
    <col min="6405" max="6405" width="1.5546875" style="147" customWidth="1"/>
    <col min="6406" max="6406" width="3.33203125" style="147" customWidth="1"/>
    <col min="6407" max="6407" width="9.109375" style="147"/>
    <col min="6408" max="6408" width="6.88671875" style="147" customWidth="1"/>
    <col min="6409" max="6409" width="1.5546875" style="147" customWidth="1"/>
    <col min="6410" max="6410" width="4.44140625" style="147" customWidth="1"/>
    <col min="6411" max="6411" width="5" style="147" customWidth="1"/>
    <col min="6412" max="6412" width="7.33203125" style="147" customWidth="1"/>
    <col min="6413" max="6644" width="9.109375" style="147"/>
    <col min="6645" max="6645" width="11.33203125" style="147" customWidth="1"/>
    <col min="6646" max="6646" width="2.33203125" style="147" customWidth="1"/>
    <col min="6647" max="6650" width="1.33203125" style="147" customWidth="1"/>
    <col min="6651" max="6651" width="0.88671875" style="147" customWidth="1"/>
    <col min="6652" max="6652" width="15.44140625" style="147" customWidth="1"/>
    <col min="6653" max="6653" width="0.88671875" style="147" customWidth="1"/>
    <col min="6654" max="6654" width="12.5546875" style="147" customWidth="1"/>
    <col min="6655" max="6655" width="4.44140625" style="147" customWidth="1"/>
    <col min="6656" max="6656" width="2.109375" style="147" customWidth="1"/>
    <col min="6657" max="6657" width="0.33203125" style="147" customWidth="1"/>
    <col min="6658" max="6658" width="0.5546875" style="147" customWidth="1"/>
    <col min="6659" max="6659" width="6.44140625" style="147" customWidth="1"/>
    <col min="6660" max="6660" width="3.109375" style="147" customWidth="1"/>
    <col min="6661" max="6661" width="1.5546875" style="147" customWidth="1"/>
    <col min="6662" max="6662" width="3.33203125" style="147" customWidth="1"/>
    <col min="6663" max="6663" width="9.109375" style="147"/>
    <col min="6664" max="6664" width="6.88671875" style="147" customWidth="1"/>
    <col min="6665" max="6665" width="1.5546875" style="147" customWidth="1"/>
    <col min="6666" max="6666" width="4.44140625" style="147" customWidth="1"/>
    <col min="6667" max="6667" width="5" style="147" customWidth="1"/>
    <col min="6668" max="6668" width="7.33203125" style="147" customWidth="1"/>
    <col min="6669" max="6900" width="9.109375" style="147"/>
    <col min="6901" max="6901" width="11.33203125" style="147" customWidth="1"/>
    <col min="6902" max="6902" width="2.33203125" style="147" customWidth="1"/>
    <col min="6903" max="6906" width="1.33203125" style="147" customWidth="1"/>
    <col min="6907" max="6907" width="0.88671875" style="147" customWidth="1"/>
    <col min="6908" max="6908" width="15.44140625" style="147" customWidth="1"/>
    <col min="6909" max="6909" width="0.88671875" style="147" customWidth="1"/>
    <col min="6910" max="6910" width="12.5546875" style="147" customWidth="1"/>
    <col min="6911" max="6911" width="4.44140625" style="147" customWidth="1"/>
    <col min="6912" max="6912" width="2.109375" style="147" customWidth="1"/>
    <col min="6913" max="6913" width="0.33203125" style="147" customWidth="1"/>
    <col min="6914" max="6914" width="0.5546875" style="147" customWidth="1"/>
    <col min="6915" max="6915" width="6.44140625" style="147" customWidth="1"/>
    <col min="6916" max="6916" width="3.109375" style="147" customWidth="1"/>
    <col min="6917" max="6917" width="1.5546875" style="147" customWidth="1"/>
    <col min="6918" max="6918" width="3.33203125" style="147" customWidth="1"/>
    <col min="6919" max="6919" width="9.109375" style="147"/>
    <col min="6920" max="6920" width="6.88671875" style="147" customWidth="1"/>
    <col min="6921" max="6921" width="1.5546875" style="147" customWidth="1"/>
    <col min="6922" max="6922" width="4.44140625" style="147" customWidth="1"/>
    <col min="6923" max="6923" width="5" style="147" customWidth="1"/>
    <col min="6924" max="6924" width="7.33203125" style="147" customWidth="1"/>
    <col min="6925" max="7156" width="9.109375" style="147"/>
    <col min="7157" max="7157" width="11.33203125" style="147" customWidth="1"/>
    <col min="7158" max="7158" width="2.33203125" style="147" customWidth="1"/>
    <col min="7159" max="7162" width="1.33203125" style="147" customWidth="1"/>
    <col min="7163" max="7163" width="0.88671875" style="147" customWidth="1"/>
    <col min="7164" max="7164" width="15.44140625" style="147" customWidth="1"/>
    <col min="7165" max="7165" width="0.88671875" style="147" customWidth="1"/>
    <col min="7166" max="7166" width="12.5546875" style="147" customWidth="1"/>
    <col min="7167" max="7167" width="4.44140625" style="147" customWidth="1"/>
    <col min="7168" max="7168" width="2.109375" style="147" customWidth="1"/>
    <col min="7169" max="7169" width="0.33203125" style="147" customWidth="1"/>
    <col min="7170" max="7170" width="0.5546875" style="147" customWidth="1"/>
    <col min="7171" max="7171" width="6.44140625" style="147" customWidth="1"/>
    <col min="7172" max="7172" width="3.109375" style="147" customWidth="1"/>
    <col min="7173" max="7173" width="1.5546875" style="147" customWidth="1"/>
    <col min="7174" max="7174" width="3.33203125" style="147" customWidth="1"/>
    <col min="7175" max="7175" width="9.109375" style="147"/>
    <col min="7176" max="7176" width="6.88671875" style="147" customWidth="1"/>
    <col min="7177" max="7177" width="1.5546875" style="147" customWidth="1"/>
    <col min="7178" max="7178" width="4.44140625" style="147" customWidth="1"/>
    <col min="7179" max="7179" width="5" style="147" customWidth="1"/>
    <col min="7180" max="7180" width="7.33203125" style="147" customWidth="1"/>
    <col min="7181" max="7412" width="9.109375" style="147"/>
    <col min="7413" max="7413" width="11.33203125" style="147" customWidth="1"/>
    <col min="7414" max="7414" width="2.33203125" style="147" customWidth="1"/>
    <col min="7415" max="7418" width="1.33203125" style="147" customWidth="1"/>
    <col min="7419" max="7419" width="0.88671875" style="147" customWidth="1"/>
    <col min="7420" max="7420" width="15.44140625" style="147" customWidth="1"/>
    <col min="7421" max="7421" width="0.88671875" style="147" customWidth="1"/>
    <col min="7422" max="7422" width="12.5546875" style="147" customWidth="1"/>
    <col min="7423" max="7423" width="4.44140625" style="147" customWidth="1"/>
    <col min="7424" max="7424" width="2.109375" style="147" customWidth="1"/>
    <col min="7425" max="7425" width="0.33203125" style="147" customWidth="1"/>
    <col min="7426" max="7426" width="0.5546875" style="147" customWidth="1"/>
    <col min="7427" max="7427" width="6.44140625" style="147" customWidth="1"/>
    <col min="7428" max="7428" width="3.109375" style="147" customWidth="1"/>
    <col min="7429" max="7429" width="1.5546875" style="147" customWidth="1"/>
    <col min="7430" max="7430" width="3.33203125" style="147" customWidth="1"/>
    <col min="7431" max="7431" width="9.109375" style="147"/>
    <col min="7432" max="7432" width="6.88671875" style="147" customWidth="1"/>
    <col min="7433" max="7433" width="1.5546875" style="147" customWidth="1"/>
    <col min="7434" max="7434" width="4.44140625" style="147" customWidth="1"/>
    <col min="7435" max="7435" width="5" style="147" customWidth="1"/>
    <col min="7436" max="7436" width="7.33203125" style="147" customWidth="1"/>
    <col min="7437" max="7668" width="9.109375" style="147"/>
    <col min="7669" max="7669" width="11.33203125" style="147" customWidth="1"/>
    <col min="7670" max="7670" width="2.33203125" style="147" customWidth="1"/>
    <col min="7671" max="7674" width="1.33203125" style="147" customWidth="1"/>
    <col min="7675" max="7675" width="0.88671875" style="147" customWidth="1"/>
    <col min="7676" max="7676" width="15.44140625" style="147" customWidth="1"/>
    <col min="7677" max="7677" width="0.88671875" style="147" customWidth="1"/>
    <col min="7678" max="7678" width="12.5546875" style="147" customWidth="1"/>
    <col min="7679" max="7679" width="4.44140625" style="147" customWidth="1"/>
    <col min="7680" max="7680" width="2.109375" style="147" customWidth="1"/>
    <col min="7681" max="7681" width="0.33203125" style="147" customWidth="1"/>
    <col min="7682" max="7682" width="0.5546875" style="147" customWidth="1"/>
    <col min="7683" max="7683" width="6.44140625" style="147" customWidth="1"/>
    <col min="7684" max="7684" width="3.109375" style="147" customWidth="1"/>
    <col min="7685" max="7685" width="1.5546875" style="147" customWidth="1"/>
    <col min="7686" max="7686" width="3.33203125" style="147" customWidth="1"/>
    <col min="7687" max="7687" width="9.109375" style="147"/>
    <col min="7688" max="7688" width="6.88671875" style="147" customWidth="1"/>
    <col min="7689" max="7689" width="1.5546875" style="147" customWidth="1"/>
    <col min="7690" max="7690" width="4.44140625" style="147" customWidth="1"/>
    <col min="7691" max="7691" width="5" style="147" customWidth="1"/>
    <col min="7692" max="7692" width="7.33203125" style="147" customWidth="1"/>
    <col min="7693" max="7924" width="9.109375" style="147"/>
    <col min="7925" max="7925" width="11.33203125" style="147" customWidth="1"/>
    <col min="7926" max="7926" width="2.33203125" style="147" customWidth="1"/>
    <col min="7927" max="7930" width="1.33203125" style="147" customWidth="1"/>
    <col min="7931" max="7931" width="0.88671875" style="147" customWidth="1"/>
    <col min="7932" max="7932" width="15.44140625" style="147" customWidth="1"/>
    <col min="7933" max="7933" width="0.88671875" style="147" customWidth="1"/>
    <col min="7934" max="7934" width="12.5546875" style="147" customWidth="1"/>
    <col min="7935" max="7935" width="4.44140625" style="147" customWidth="1"/>
    <col min="7936" max="7936" width="2.109375" style="147" customWidth="1"/>
    <col min="7937" max="7937" width="0.33203125" style="147" customWidth="1"/>
    <col min="7938" max="7938" width="0.5546875" style="147" customWidth="1"/>
    <col min="7939" max="7939" width="6.44140625" style="147" customWidth="1"/>
    <col min="7940" max="7940" width="3.109375" style="147" customWidth="1"/>
    <col min="7941" max="7941" width="1.5546875" style="147" customWidth="1"/>
    <col min="7942" max="7942" width="3.33203125" style="147" customWidth="1"/>
    <col min="7943" max="7943" width="9.109375" style="147"/>
    <col min="7944" max="7944" width="6.88671875" style="147" customWidth="1"/>
    <col min="7945" max="7945" width="1.5546875" style="147" customWidth="1"/>
    <col min="7946" max="7946" width="4.44140625" style="147" customWidth="1"/>
    <col min="7947" max="7947" width="5" style="147" customWidth="1"/>
    <col min="7948" max="7948" width="7.33203125" style="147" customWidth="1"/>
    <col min="7949" max="8180" width="9.109375" style="147"/>
    <col min="8181" max="8181" width="11.33203125" style="147" customWidth="1"/>
    <col min="8182" max="8182" width="2.33203125" style="147" customWidth="1"/>
    <col min="8183" max="8186" width="1.33203125" style="147" customWidth="1"/>
    <col min="8187" max="8187" width="0.88671875" style="147" customWidth="1"/>
    <col min="8188" max="8188" width="15.44140625" style="147" customWidth="1"/>
    <col min="8189" max="8189" width="0.88671875" style="147" customWidth="1"/>
    <col min="8190" max="8190" width="12.5546875" style="147" customWidth="1"/>
    <col min="8191" max="8191" width="4.44140625" style="147" customWidth="1"/>
    <col min="8192" max="8192" width="2.109375" style="147" customWidth="1"/>
    <col min="8193" max="8193" width="0.33203125" style="147" customWidth="1"/>
    <col min="8194" max="8194" width="0.5546875" style="147" customWidth="1"/>
    <col min="8195" max="8195" width="6.44140625" style="147" customWidth="1"/>
    <col min="8196" max="8196" width="3.109375" style="147" customWidth="1"/>
    <col min="8197" max="8197" width="1.5546875" style="147" customWidth="1"/>
    <col min="8198" max="8198" width="3.33203125" style="147" customWidth="1"/>
    <col min="8199" max="8199" width="9.109375" style="147"/>
    <col min="8200" max="8200" width="6.88671875" style="147" customWidth="1"/>
    <col min="8201" max="8201" width="1.5546875" style="147" customWidth="1"/>
    <col min="8202" max="8202" width="4.44140625" style="147" customWidth="1"/>
    <col min="8203" max="8203" width="5" style="147" customWidth="1"/>
    <col min="8204" max="8204" width="7.33203125" style="147" customWidth="1"/>
    <col min="8205" max="8436" width="9.109375" style="147"/>
    <col min="8437" max="8437" width="11.33203125" style="147" customWidth="1"/>
    <col min="8438" max="8438" width="2.33203125" style="147" customWidth="1"/>
    <col min="8439" max="8442" width="1.33203125" style="147" customWidth="1"/>
    <col min="8443" max="8443" width="0.88671875" style="147" customWidth="1"/>
    <col min="8444" max="8444" width="15.44140625" style="147" customWidth="1"/>
    <col min="8445" max="8445" width="0.88671875" style="147" customWidth="1"/>
    <col min="8446" max="8446" width="12.5546875" style="147" customWidth="1"/>
    <col min="8447" max="8447" width="4.44140625" style="147" customWidth="1"/>
    <col min="8448" max="8448" width="2.109375" style="147" customWidth="1"/>
    <col min="8449" max="8449" width="0.33203125" style="147" customWidth="1"/>
    <col min="8450" max="8450" width="0.5546875" style="147" customWidth="1"/>
    <col min="8451" max="8451" width="6.44140625" style="147" customWidth="1"/>
    <col min="8452" max="8452" width="3.109375" style="147" customWidth="1"/>
    <col min="8453" max="8453" width="1.5546875" style="147" customWidth="1"/>
    <col min="8454" max="8454" width="3.33203125" style="147" customWidth="1"/>
    <col min="8455" max="8455" width="9.109375" style="147"/>
    <col min="8456" max="8456" width="6.88671875" style="147" customWidth="1"/>
    <col min="8457" max="8457" width="1.5546875" style="147" customWidth="1"/>
    <col min="8458" max="8458" width="4.44140625" style="147" customWidth="1"/>
    <col min="8459" max="8459" width="5" style="147" customWidth="1"/>
    <col min="8460" max="8460" width="7.33203125" style="147" customWidth="1"/>
    <col min="8461" max="8692" width="9.109375" style="147"/>
    <col min="8693" max="8693" width="11.33203125" style="147" customWidth="1"/>
    <col min="8694" max="8694" width="2.33203125" style="147" customWidth="1"/>
    <col min="8695" max="8698" width="1.33203125" style="147" customWidth="1"/>
    <col min="8699" max="8699" width="0.88671875" style="147" customWidth="1"/>
    <col min="8700" max="8700" width="15.44140625" style="147" customWidth="1"/>
    <col min="8701" max="8701" width="0.88671875" style="147" customWidth="1"/>
    <col min="8702" max="8702" width="12.5546875" style="147" customWidth="1"/>
    <col min="8703" max="8703" width="4.44140625" style="147" customWidth="1"/>
    <col min="8704" max="8704" width="2.109375" style="147" customWidth="1"/>
    <col min="8705" max="8705" width="0.33203125" style="147" customWidth="1"/>
    <col min="8706" max="8706" width="0.5546875" style="147" customWidth="1"/>
    <col min="8707" max="8707" width="6.44140625" style="147" customWidth="1"/>
    <col min="8708" max="8708" width="3.109375" style="147" customWidth="1"/>
    <col min="8709" max="8709" width="1.5546875" style="147" customWidth="1"/>
    <col min="8710" max="8710" width="3.33203125" style="147" customWidth="1"/>
    <col min="8711" max="8711" width="9.109375" style="147"/>
    <col min="8712" max="8712" width="6.88671875" style="147" customWidth="1"/>
    <col min="8713" max="8713" width="1.5546875" style="147" customWidth="1"/>
    <col min="8714" max="8714" width="4.44140625" style="147" customWidth="1"/>
    <col min="8715" max="8715" width="5" style="147" customWidth="1"/>
    <col min="8716" max="8716" width="7.33203125" style="147" customWidth="1"/>
    <col min="8717" max="8948" width="9.109375" style="147"/>
    <col min="8949" max="8949" width="11.33203125" style="147" customWidth="1"/>
    <col min="8950" max="8950" width="2.33203125" style="147" customWidth="1"/>
    <col min="8951" max="8954" width="1.33203125" style="147" customWidth="1"/>
    <col min="8955" max="8955" width="0.88671875" style="147" customWidth="1"/>
    <col min="8956" max="8956" width="15.44140625" style="147" customWidth="1"/>
    <col min="8957" max="8957" width="0.88671875" style="147" customWidth="1"/>
    <col min="8958" max="8958" width="12.5546875" style="147" customWidth="1"/>
    <col min="8959" max="8959" width="4.44140625" style="147" customWidth="1"/>
    <col min="8960" max="8960" width="2.109375" style="147" customWidth="1"/>
    <col min="8961" max="8961" width="0.33203125" style="147" customWidth="1"/>
    <col min="8962" max="8962" width="0.5546875" style="147" customWidth="1"/>
    <col min="8963" max="8963" width="6.44140625" style="147" customWidth="1"/>
    <col min="8964" max="8964" width="3.109375" style="147" customWidth="1"/>
    <col min="8965" max="8965" width="1.5546875" style="147" customWidth="1"/>
    <col min="8966" max="8966" width="3.33203125" style="147" customWidth="1"/>
    <col min="8967" max="8967" width="9.109375" style="147"/>
    <col min="8968" max="8968" width="6.88671875" style="147" customWidth="1"/>
    <col min="8969" max="8969" width="1.5546875" style="147" customWidth="1"/>
    <col min="8970" max="8970" width="4.44140625" style="147" customWidth="1"/>
    <col min="8971" max="8971" width="5" style="147" customWidth="1"/>
    <col min="8972" max="8972" width="7.33203125" style="147" customWidth="1"/>
    <col min="8973" max="9204" width="9.109375" style="147"/>
    <col min="9205" max="9205" width="11.33203125" style="147" customWidth="1"/>
    <col min="9206" max="9206" width="2.33203125" style="147" customWidth="1"/>
    <col min="9207" max="9210" width="1.33203125" style="147" customWidth="1"/>
    <col min="9211" max="9211" width="0.88671875" style="147" customWidth="1"/>
    <col min="9212" max="9212" width="15.44140625" style="147" customWidth="1"/>
    <col min="9213" max="9213" width="0.88671875" style="147" customWidth="1"/>
    <col min="9214" max="9214" width="12.5546875" style="147" customWidth="1"/>
    <col min="9215" max="9215" width="4.44140625" style="147" customWidth="1"/>
    <col min="9216" max="9216" width="2.109375" style="147" customWidth="1"/>
    <col min="9217" max="9217" width="0.33203125" style="147" customWidth="1"/>
    <col min="9218" max="9218" width="0.5546875" style="147" customWidth="1"/>
    <col min="9219" max="9219" width="6.44140625" style="147" customWidth="1"/>
    <col min="9220" max="9220" width="3.109375" style="147" customWidth="1"/>
    <col min="9221" max="9221" width="1.5546875" style="147" customWidth="1"/>
    <col min="9222" max="9222" width="3.33203125" style="147" customWidth="1"/>
    <col min="9223" max="9223" width="9.109375" style="147"/>
    <col min="9224" max="9224" width="6.88671875" style="147" customWidth="1"/>
    <col min="9225" max="9225" width="1.5546875" style="147" customWidth="1"/>
    <col min="9226" max="9226" width="4.44140625" style="147" customWidth="1"/>
    <col min="9227" max="9227" width="5" style="147" customWidth="1"/>
    <col min="9228" max="9228" width="7.33203125" style="147" customWidth="1"/>
    <col min="9229" max="9460" width="9.109375" style="147"/>
    <col min="9461" max="9461" width="11.33203125" style="147" customWidth="1"/>
    <col min="9462" max="9462" width="2.33203125" style="147" customWidth="1"/>
    <col min="9463" max="9466" width="1.33203125" style="147" customWidth="1"/>
    <col min="9467" max="9467" width="0.88671875" style="147" customWidth="1"/>
    <col min="9468" max="9468" width="15.44140625" style="147" customWidth="1"/>
    <col min="9469" max="9469" width="0.88671875" style="147" customWidth="1"/>
    <col min="9470" max="9470" width="12.5546875" style="147" customWidth="1"/>
    <col min="9471" max="9471" width="4.44140625" style="147" customWidth="1"/>
    <col min="9472" max="9472" width="2.109375" style="147" customWidth="1"/>
    <col min="9473" max="9473" width="0.33203125" style="147" customWidth="1"/>
    <col min="9474" max="9474" width="0.5546875" style="147" customWidth="1"/>
    <col min="9475" max="9475" width="6.44140625" style="147" customWidth="1"/>
    <col min="9476" max="9476" width="3.109375" style="147" customWidth="1"/>
    <col min="9477" max="9477" width="1.5546875" style="147" customWidth="1"/>
    <col min="9478" max="9478" width="3.33203125" style="147" customWidth="1"/>
    <col min="9479" max="9479" width="9.109375" style="147"/>
    <col min="9480" max="9480" width="6.88671875" style="147" customWidth="1"/>
    <col min="9481" max="9481" width="1.5546875" style="147" customWidth="1"/>
    <col min="9482" max="9482" width="4.44140625" style="147" customWidth="1"/>
    <col min="9483" max="9483" width="5" style="147" customWidth="1"/>
    <col min="9484" max="9484" width="7.33203125" style="147" customWidth="1"/>
    <col min="9485" max="9716" width="9.109375" style="147"/>
    <col min="9717" max="9717" width="11.33203125" style="147" customWidth="1"/>
    <col min="9718" max="9718" width="2.33203125" style="147" customWidth="1"/>
    <col min="9719" max="9722" width="1.33203125" style="147" customWidth="1"/>
    <col min="9723" max="9723" width="0.88671875" style="147" customWidth="1"/>
    <col min="9724" max="9724" width="15.44140625" style="147" customWidth="1"/>
    <col min="9725" max="9725" width="0.88671875" style="147" customWidth="1"/>
    <col min="9726" max="9726" width="12.5546875" style="147" customWidth="1"/>
    <col min="9727" max="9727" width="4.44140625" style="147" customWidth="1"/>
    <col min="9728" max="9728" width="2.109375" style="147" customWidth="1"/>
    <col min="9729" max="9729" width="0.33203125" style="147" customWidth="1"/>
    <col min="9730" max="9730" width="0.5546875" style="147" customWidth="1"/>
    <col min="9731" max="9731" width="6.44140625" style="147" customWidth="1"/>
    <col min="9732" max="9732" width="3.109375" style="147" customWidth="1"/>
    <col min="9733" max="9733" width="1.5546875" style="147" customWidth="1"/>
    <col min="9734" max="9734" width="3.33203125" style="147" customWidth="1"/>
    <col min="9735" max="9735" width="9.109375" style="147"/>
    <col min="9736" max="9736" width="6.88671875" style="147" customWidth="1"/>
    <col min="9737" max="9737" width="1.5546875" style="147" customWidth="1"/>
    <col min="9738" max="9738" width="4.44140625" style="147" customWidth="1"/>
    <col min="9739" max="9739" width="5" style="147" customWidth="1"/>
    <col min="9740" max="9740" width="7.33203125" style="147" customWidth="1"/>
    <col min="9741" max="9972" width="9.109375" style="147"/>
    <col min="9973" max="9973" width="11.33203125" style="147" customWidth="1"/>
    <col min="9974" max="9974" width="2.33203125" style="147" customWidth="1"/>
    <col min="9975" max="9978" width="1.33203125" style="147" customWidth="1"/>
    <col min="9979" max="9979" width="0.88671875" style="147" customWidth="1"/>
    <col min="9980" max="9980" width="15.44140625" style="147" customWidth="1"/>
    <col min="9981" max="9981" width="0.88671875" style="147" customWidth="1"/>
    <col min="9982" max="9982" width="12.5546875" style="147" customWidth="1"/>
    <col min="9983" max="9983" width="4.44140625" style="147" customWidth="1"/>
    <col min="9984" max="9984" width="2.109375" style="147" customWidth="1"/>
    <col min="9985" max="9985" width="0.33203125" style="147" customWidth="1"/>
    <col min="9986" max="9986" width="0.5546875" style="147" customWidth="1"/>
    <col min="9987" max="9987" width="6.44140625" style="147" customWidth="1"/>
    <col min="9988" max="9988" width="3.109375" style="147" customWidth="1"/>
    <col min="9989" max="9989" width="1.5546875" style="147" customWidth="1"/>
    <col min="9990" max="9990" width="3.33203125" style="147" customWidth="1"/>
    <col min="9991" max="9991" width="9.109375" style="147"/>
    <col min="9992" max="9992" width="6.88671875" style="147" customWidth="1"/>
    <col min="9993" max="9993" width="1.5546875" style="147" customWidth="1"/>
    <col min="9994" max="9994" width="4.44140625" style="147" customWidth="1"/>
    <col min="9995" max="9995" width="5" style="147" customWidth="1"/>
    <col min="9996" max="9996" width="7.33203125" style="147" customWidth="1"/>
    <col min="9997" max="10228" width="9.109375" style="147"/>
    <col min="10229" max="10229" width="11.33203125" style="147" customWidth="1"/>
    <col min="10230" max="10230" width="2.33203125" style="147" customWidth="1"/>
    <col min="10231" max="10234" width="1.33203125" style="147" customWidth="1"/>
    <col min="10235" max="10235" width="0.88671875" style="147" customWidth="1"/>
    <col min="10236" max="10236" width="15.44140625" style="147" customWidth="1"/>
    <col min="10237" max="10237" width="0.88671875" style="147" customWidth="1"/>
    <col min="10238" max="10238" width="12.5546875" style="147" customWidth="1"/>
    <col min="10239" max="10239" width="4.44140625" style="147" customWidth="1"/>
    <col min="10240" max="10240" width="2.109375" style="147" customWidth="1"/>
    <col min="10241" max="10241" width="0.33203125" style="147" customWidth="1"/>
    <col min="10242" max="10242" width="0.5546875" style="147" customWidth="1"/>
    <col min="10243" max="10243" width="6.44140625" style="147" customWidth="1"/>
    <col min="10244" max="10244" width="3.109375" style="147" customWidth="1"/>
    <col min="10245" max="10245" width="1.5546875" style="147" customWidth="1"/>
    <col min="10246" max="10246" width="3.33203125" style="147" customWidth="1"/>
    <col min="10247" max="10247" width="9.109375" style="147"/>
    <col min="10248" max="10248" width="6.88671875" style="147" customWidth="1"/>
    <col min="10249" max="10249" width="1.5546875" style="147" customWidth="1"/>
    <col min="10250" max="10250" width="4.44140625" style="147" customWidth="1"/>
    <col min="10251" max="10251" width="5" style="147" customWidth="1"/>
    <col min="10252" max="10252" width="7.33203125" style="147" customWidth="1"/>
    <col min="10253" max="10484" width="9.109375" style="147"/>
    <col min="10485" max="10485" width="11.33203125" style="147" customWidth="1"/>
    <col min="10486" max="10486" width="2.33203125" style="147" customWidth="1"/>
    <col min="10487" max="10490" width="1.33203125" style="147" customWidth="1"/>
    <col min="10491" max="10491" width="0.88671875" style="147" customWidth="1"/>
    <col min="10492" max="10492" width="15.44140625" style="147" customWidth="1"/>
    <col min="10493" max="10493" width="0.88671875" style="147" customWidth="1"/>
    <col min="10494" max="10494" width="12.5546875" style="147" customWidth="1"/>
    <col min="10495" max="10495" width="4.44140625" style="147" customWidth="1"/>
    <col min="10496" max="10496" width="2.109375" style="147" customWidth="1"/>
    <col min="10497" max="10497" width="0.33203125" style="147" customWidth="1"/>
    <col min="10498" max="10498" width="0.5546875" style="147" customWidth="1"/>
    <col min="10499" max="10499" width="6.44140625" style="147" customWidth="1"/>
    <col min="10500" max="10500" width="3.109375" style="147" customWidth="1"/>
    <col min="10501" max="10501" width="1.5546875" style="147" customWidth="1"/>
    <col min="10502" max="10502" width="3.33203125" style="147" customWidth="1"/>
    <col min="10503" max="10503" width="9.109375" style="147"/>
    <col min="10504" max="10504" width="6.88671875" style="147" customWidth="1"/>
    <col min="10505" max="10505" width="1.5546875" style="147" customWidth="1"/>
    <col min="10506" max="10506" width="4.44140625" style="147" customWidth="1"/>
    <col min="10507" max="10507" width="5" style="147" customWidth="1"/>
    <col min="10508" max="10508" width="7.33203125" style="147" customWidth="1"/>
    <col min="10509" max="10740" width="9.109375" style="147"/>
    <col min="10741" max="10741" width="11.33203125" style="147" customWidth="1"/>
    <col min="10742" max="10742" width="2.33203125" style="147" customWidth="1"/>
    <col min="10743" max="10746" width="1.33203125" style="147" customWidth="1"/>
    <col min="10747" max="10747" width="0.88671875" style="147" customWidth="1"/>
    <col min="10748" max="10748" width="15.44140625" style="147" customWidth="1"/>
    <col min="10749" max="10749" width="0.88671875" style="147" customWidth="1"/>
    <col min="10750" max="10750" width="12.5546875" style="147" customWidth="1"/>
    <col min="10751" max="10751" width="4.44140625" style="147" customWidth="1"/>
    <col min="10752" max="10752" width="2.109375" style="147" customWidth="1"/>
    <col min="10753" max="10753" width="0.33203125" style="147" customWidth="1"/>
    <col min="10754" max="10754" width="0.5546875" style="147" customWidth="1"/>
    <col min="10755" max="10755" width="6.44140625" style="147" customWidth="1"/>
    <col min="10756" max="10756" width="3.109375" style="147" customWidth="1"/>
    <col min="10757" max="10757" width="1.5546875" style="147" customWidth="1"/>
    <col min="10758" max="10758" width="3.33203125" style="147" customWidth="1"/>
    <col min="10759" max="10759" width="9.109375" style="147"/>
    <col min="10760" max="10760" width="6.88671875" style="147" customWidth="1"/>
    <col min="10761" max="10761" width="1.5546875" style="147" customWidth="1"/>
    <col min="10762" max="10762" width="4.44140625" style="147" customWidth="1"/>
    <col min="10763" max="10763" width="5" style="147" customWidth="1"/>
    <col min="10764" max="10764" width="7.33203125" style="147" customWidth="1"/>
    <col min="10765" max="10996" width="9.109375" style="147"/>
    <col min="10997" max="10997" width="11.33203125" style="147" customWidth="1"/>
    <col min="10998" max="10998" width="2.33203125" style="147" customWidth="1"/>
    <col min="10999" max="11002" width="1.33203125" style="147" customWidth="1"/>
    <col min="11003" max="11003" width="0.88671875" style="147" customWidth="1"/>
    <col min="11004" max="11004" width="15.44140625" style="147" customWidth="1"/>
    <col min="11005" max="11005" width="0.88671875" style="147" customWidth="1"/>
    <col min="11006" max="11006" width="12.5546875" style="147" customWidth="1"/>
    <col min="11007" max="11007" width="4.44140625" style="147" customWidth="1"/>
    <col min="11008" max="11008" width="2.109375" style="147" customWidth="1"/>
    <col min="11009" max="11009" width="0.33203125" style="147" customWidth="1"/>
    <col min="11010" max="11010" width="0.5546875" style="147" customWidth="1"/>
    <col min="11011" max="11011" width="6.44140625" style="147" customWidth="1"/>
    <col min="11012" max="11012" width="3.109375" style="147" customWidth="1"/>
    <col min="11013" max="11013" width="1.5546875" style="147" customWidth="1"/>
    <col min="11014" max="11014" width="3.33203125" style="147" customWidth="1"/>
    <col min="11015" max="11015" width="9.109375" style="147"/>
    <col min="11016" max="11016" width="6.88671875" style="147" customWidth="1"/>
    <col min="11017" max="11017" width="1.5546875" style="147" customWidth="1"/>
    <col min="11018" max="11018" width="4.44140625" style="147" customWidth="1"/>
    <col min="11019" max="11019" width="5" style="147" customWidth="1"/>
    <col min="11020" max="11020" width="7.33203125" style="147" customWidth="1"/>
    <col min="11021" max="11252" width="9.109375" style="147"/>
    <col min="11253" max="11253" width="11.33203125" style="147" customWidth="1"/>
    <col min="11254" max="11254" width="2.33203125" style="147" customWidth="1"/>
    <col min="11255" max="11258" width="1.33203125" style="147" customWidth="1"/>
    <col min="11259" max="11259" width="0.88671875" style="147" customWidth="1"/>
    <col min="11260" max="11260" width="15.44140625" style="147" customWidth="1"/>
    <col min="11261" max="11261" width="0.88671875" style="147" customWidth="1"/>
    <col min="11262" max="11262" width="12.5546875" style="147" customWidth="1"/>
    <col min="11263" max="11263" width="4.44140625" style="147" customWidth="1"/>
    <col min="11264" max="11264" width="2.109375" style="147" customWidth="1"/>
    <col min="11265" max="11265" width="0.33203125" style="147" customWidth="1"/>
    <col min="11266" max="11266" width="0.5546875" style="147" customWidth="1"/>
    <col min="11267" max="11267" width="6.44140625" style="147" customWidth="1"/>
    <col min="11268" max="11268" width="3.109375" style="147" customWidth="1"/>
    <col min="11269" max="11269" width="1.5546875" style="147" customWidth="1"/>
    <col min="11270" max="11270" width="3.33203125" style="147" customWidth="1"/>
    <col min="11271" max="11271" width="9.109375" style="147"/>
    <col min="11272" max="11272" width="6.88671875" style="147" customWidth="1"/>
    <col min="11273" max="11273" width="1.5546875" style="147" customWidth="1"/>
    <col min="11274" max="11274" width="4.44140625" style="147" customWidth="1"/>
    <col min="11275" max="11275" width="5" style="147" customWidth="1"/>
    <col min="11276" max="11276" width="7.33203125" style="147" customWidth="1"/>
    <col min="11277" max="11508" width="9.109375" style="147"/>
    <col min="11509" max="11509" width="11.33203125" style="147" customWidth="1"/>
    <col min="11510" max="11510" width="2.33203125" style="147" customWidth="1"/>
    <col min="11511" max="11514" width="1.33203125" style="147" customWidth="1"/>
    <col min="11515" max="11515" width="0.88671875" style="147" customWidth="1"/>
    <col min="11516" max="11516" width="15.44140625" style="147" customWidth="1"/>
    <col min="11517" max="11517" width="0.88671875" style="147" customWidth="1"/>
    <col min="11518" max="11518" width="12.5546875" style="147" customWidth="1"/>
    <col min="11519" max="11519" width="4.44140625" style="147" customWidth="1"/>
    <col min="11520" max="11520" width="2.109375" style="147" customWidth="1"/>
    <col min="11521" max="11521" width="0.33203125" style="147" customWidth="1"/>
    <col min="11522" max="11522" width="0.5546875" style="147" customWidth="1"/>
    <col min="11523" max="11523" width="6.44140625" style="147" customWidth="1"/>
    <col min="11524" max="11524" width="3.109375" style="147" customWidth="1"/>
    <col min="11525" max="11525" width="1.5546875" style="147" customWidth="1"/>
    <col min="11526" max="11526" width="3.33203125" style="147" customWidth="1"/>
    <col min="11527" max="11527" width="9.109375" style="147"/>
    <col min="11528" max="11528" width="6.88671875" style="147" customWidth="1"/>
    <col min="11529" max="11529" width="1.5546875" style="147" customWidth="1"/>
    <col min="11530" max="11530" width="4.44140625" style="147" customWidth="1"/>
    <col min="11531" max="11531" width="5" style="147" customWidth="1"/>
    <col min="11532" max="11532" width="7.33203125" style="147" customWidth="1"/>
    <col min="11533" max="11764" width="9.109375" style="147"/>
    <col min="11765" max="11765" width="11.33203125" style="147" customWidth="1"/>
    <col min="11766" max="11766" width="2.33203125" style="147" customWidth="1"/>
    <col min="11767" max="11770" width="1.33203125" style="147" customWidth="1"/>
    <col min="11771" max="11771" width="0.88671875" style="147" customWidth="1"/>
    <col min="11772" max="11772" width="15.44140625" style="147" customWidth="1"/>
    <col min="11773" max="11773" width="0.88671875" style="147" customWidth="1"/>
    <col min="11774" max="11774" width="12.5546875" style="147" customWidth="1"/>
    <col min="11775" max="11775" width="4.44140625" style="147" customWidth="1"/>
    <col min="11776" max="11776" width="2.109375" style="147" customWidth="1"/>
    <col min="11777" max="11777" width="0.33203125" style="147" customWidth="1"/>
    <col min="11778" max="11778" width="0.5546875" style="147" customWidth="1"/>
    <col min="11779" max="11779" width="6.44140625" style="147" customWidth="1"/>
    <col min="11780" max="11780" width="3.109375" style="147" customWidth="1"/>
    <col min="11781" max="11781" width="1.5546875" style="147" customWidth="1"/>
    <col min="11782" max="11782" width="3.33203125" style="147" customWidth="1"/>
    <col min="11783" max="11783" width="9.109375" style="147"/>
    <col min="11784" max="11784" width="6.88671875" style="147" customWidth="1"/>
    <col min="11785" max="11785" width="1.5546875" style="147" customWidth="1"/>
    <col min="11786" max="11786" width="4.44140625" style="147" customWidth="1"/>
    <col min="11787" max="11787" width="5" style="147" customWidth="1"/>
    <col min="11788" max="11788" width="7.33203125" style="147" customWidth="1"/>
    <col min="11789" max="12020" width="9.109375" style="147"/>
    <col min="12021" max="12021" width="11.33203125" style="147" customWidth="1"/>
    <col min="12022" max="12022" width="2.33203125" style="147" customWidth="1"/>
    <col min="12023" max="12026" width="1.33203125" style="147" customWidth="1"/>
    <col min="12027" max="12027" width="0.88671875" style="147" customWidth="1"/>
    <col min="12028" max="12028" width="15.44140625" style="147" customWidth="1"/>
    <col min="12029" max="12029" width="0.88671875" style="147" customWidth="1"/>
    <col min="12030" max="12030" width="12.5546875" style="147" customWidth="1"/>
    <col min="12031" max="12031" width="4.44140625" style="147" customWidth="1"/>
    <col min="12032" max="12032" width="2.109375" style="147" customWidth="1"/>
    <col min="12033" max="12033" width="0.33203125" style="147" customWidth="1"/>
    <col min="12034" max="12034" width="0.5546875" style="147" customWidth="1"/>
    <col min="12035" max="12035" width="6.44140625" style="147" customWidth="1"/>
    <col min="12036" max="12036" width="3.109375" style="147" customWidth="1"/>
    <col min="12037" max="12037" width="1.5546875" style="147" customWidth="1"/>
    <col min="12038" max="12038" width="3.33203125" style="147" customWidth="1"/>
    <col min="12039" max="12039" width="9.109375" style="147"/>
    <col min="12040" max="12040" width="6.88671875" style="147" customWidth="1"/>
    <col min="12041" max="12041" width="1.5546875" style="147" customWidth="1"/>
    <col min="12042" max="12042" width="4.44140625" style="147" customWidth="1"/>
    <col min="12043" max="12043" width="5" style="147" customWidth="1"/>
    <col min="12044" max="12044" width="7.33203125" style="147" customWidth="1"/>
    <col min="12045" max="12276" width="9.109375" style="147"/>
    <col min="12277" max="12277" width="11.33203125" style="147" customWidth="1"/>
    <col min="12278" max="12278" width="2.33203125" style="147" customWidth="1"/>
    <col min="12279" max="12282" width="1.33203125" style="147" customWidth="1"/>
    <col min="12283" max="12283" width="0.88671875" style="147" customWidth="1"/>
    <col min="12284" max="12284" width="15.44140625" style="147" customWidth="1"/>
    <col min="12285" max="12285" width="0.88671875" style="147" customWidth="1"/>
    <col min="12286" max="12286" width="12.5546875" style="147" customWidth="1"/>
    <col min="12287" max="12287" width="4.44140625" style="147" customWidth="1"/>
    <col min="12288" max="12288" width="2.109375" style="147" customWidth="1"/>
    <col min="12289" max="12289" width="0.33203125" style="147" customWidth="1"/>
    <col min="12290" max="12290" width="0.5546875" style="147" customWidth="1"/>
    <col min="12291" max="12291" width="6.44140625" style="147" customWidth="1"/>
    <col min="12292" max="12292" width="3.109375" style="147" customWidth="1"/>
    <col min="12293" max="12293" width="1.5546875" style="147" customWidth="1"/>
    <col min="12294" max="12294" width="3.33203125" style="147" customWidth="1"/>
    <col min="12295" max="12295" width="9.109375" style="147"/>
    <col min="12296" max="12296" width="6.88671875" style="147" customWidth="1"/>
    <col min="12297" max="12297" width="1.5546875" style="147" customWidth="1"/>
    <col min="12298" max="12298" width="4.44140625" style="147" customWidth="1"/>
    <col min="12299" max="12299" width="5" style="147" customWidth="1"/>
    <col min="12300" max="12300" width="7.33203125" style="147" customWidth="1"/>
    <col min="12301" max="12532" width="9.109375" style="147"/>
    <col min="12533" max="12533" width="11.33203125" style="147" customWidth="1"/>
    <col min="12534" max="12534" width="2.33203125" style="147" customWidth="1"/>
    <col min="12535" max="12538" width="1.33203125" style="147" customWidth="1"/>
    <col min="12539" max="12539" width="0.88671875" style="147" customWidth="1"/>
    <col min="12540" max="12540" width="15.44140625" style="147" customWidth="1"/>
    <col min="12541" max="12541" width="0.88671875" style="147" customWidth="1"/>
    <col min="12542" max="12542" width="12.5546875" style="147" customWidth="1"/>
    <col min="12543" max="12543" width="4.44140625" style="147" customWidth="1"/>
    <col min="12544" max="12544" width="2.109375" style="147" customWidth="1"/>
    <col min="12545" max="12545" width="0.33203125" style="147" customWidth="1"/>
    <col min="12546" max="12546" width="0.5546875" style="147" customWidth="1"/>
    <col min="12547" max="12547" width="6.44140625" style="147" customWidth="1"/>
    <col min="12548" max="12548" width="3.109375" style="147" customWidth="1"/>
    <col min="12549" max="12549" width="1.5546875" style="147" customWidth="1"/>
    <col min="12550" max="12550" width="3.33203125" style="147" customWidth="1"/>
    <col min="12551" max="12551" width="9.109375" style="147"/>
    <col min="12552" max="12552" width="6.88671875" style="147" customWidth="1"/>
    <col min="12553" max="12553" width="1.5546875" style="147" customWidth="1"/>
    <col min="12554" max="12554" width="4.44140625" style="147" customWidth="1"/>
    <col min="12555" max="12555" width="5" style="147" customWidth="1"/>
    <col min="12556" max="12556" width="7.33203125" style="147" customWidth="1"/>
    <col min="12557" max="12788" width="9.109375" style="147"/>
    <col min="12789" max="12789" width="11.33203125" style="147" customWidth="1"/>
    <col min="12790" max="12790" width="2.33203125" style="147" customWidth="1"/>
    <col min="12791" max="12794" width="1.33203125" style="147" customWidth="1"/>
    <col min="12795" max="12795" width="0.88671875" style="147" customWidth="1"/>
    <col min="12796" max="12796" width="15.44140625" style="147" customWidth="1"/>
    <col min="12797" max="12797" width="0.88671875" style="147" customWidth="1"/>
    <col min="12798" max="12798" width="12.5546875" style="147" customWidth="1"/>
    <col min="12799" max="12799" width="4.44140625" style="147" customWidth="1"/>
    <col min="12800" max="12800" width="2.109375" style="147" customWidth="1"/>
    <col min="12801" max="12801" width="0.33203125" style="147" customWidth="1"/>
    <col min="12802" max="12802" width="0.5546875" style="147" customWidth="1"/>
    <col min="12803" max="12803" width="6.44140625" style="147" customWidth="1"/>
    <col min="12804" max="12804" width="3.109375" style="147" customWidth="1"/>
    <col min="12805" max="12805" width="1.5546875" style="147" customWidth="1"/>
    <col min="12806" max="12806" width="3.33203125" style="147" customWidth="1"/>
    <col min="12807" max="12807" width="9.109375" style="147"/>
    <col min="12808" max="12808" width="6.88671875" style="147" customWidth="1"/>
    <col min="12809" max="12809" width="1.5546875" style="147" customWidth="1"/>
    <col min="12810" max="12810" width="4.44140625" style="147" customWidth="1"/>
    <col min="12811" max="12811" width="5" style="147" customWidth="1"/>
    <col min="12812" max="12812" width="7.33203125" style="147" customWidth="1"/>
    <col min="12813" max="13044" width="9.109375" style="147"/>
    <col min="13045" max="13045" width="11.33203125" style="147" customWidth="1"/>
    <col min="13046" max="13046" width="2.33203125" style="147" customWidth="1"/>
    <col min="13047" max="13050" width="1.33203125" style="147" customWidth="1"/>
    <col min="13051" max="13051" width="0.88671875" style="147" customWidth="1"/>
    <col min="13052" max="13052" width="15.44140625" style="147" customWidth="1"/>
    <col min="13053" max="13053" width="0.88671875" style="147" customWidth="1"/>
    <col min="13054" max="13054" width="12.5546875" style="147" customWidth="1"/>
    <col min="13055" max="13055" width="4.44140625" style="147" customWidth="1"/>
    <col min="13056" max="13056" width="2.109375" style="147" customWidth="1"/>
    <col min="13057" max="13057" width="0.33203125" style="147" customWidth="1"/>
    <col min="13058" max="13058" width="0.5546875" style="147" customWidth="1"/>
    <col min="13059" max="13059" width="6.44140625" style="147" customWidth="1"/>
    <col min="13060" max="13060" width="3.109375" style="147" customWidth="1"/>
    <col min="13061" max="13061" width="1.5546875" style="147" customWidth="1"/>
    <col min="13062" max="13062" width="3.33203125" style="147" customWidth="1"/>
    <col min="13063" max="13063" width="9.109375" style="147"/>
    <col min="13064" max="13064" width="6.88671875" style="147" customWidth="1"/>
    <col min="13065" max="13065" width="1.5546875" style="147" customWidth="1"/>
    <col min="13066" max="13066" width="4.44140625" style="147" customWidth="1"/>
    <col min="13067" max="13067" width="5" style="147" customWidth="1"/>
    <col min="13068" max="13068" width="7.33203125" style="147" customWidth="1"/>
    <col min="13069" max="13300" width="9.109375" style="147"/>
    <col min="13301" max="13301" width="11.33203125" style="147" customWidth="1"/>
    <col min="13302" max="13302" width="2.33203125" style="147" customWidth="1"/>
    <col min="13303" max="13306" width="1.33203125" style="147" customWidth="1"/>
    <col min="13307" max="13307" width="0.88671875" style="147" customWidth="1"/>
    <col min="13308" max="13308" width="15.44140625" style="147" customWidth="1"/>
    <col min="13309" max="13309" width="0.88671875" style="147" customWidth="1"/>
    <col min="13310" max="13310" width="12.5546875" style="147" customWidth="1"/>
    <col min="13311" max="13311" width="4.44140625" style="147" customWidth="1"/>
    <col min="13312" max="13312" width="2.109375" style="147" customWidth="1"/>
    <col min="13313" max="13313" width="0.33203125" style="147" customWidth="1"/>
    <col min="13314" max="13314" width="0.5546875" style="147" customWidth="1"/>
    <col min="13315" max="13315" width="6.44140625" style="147" customWidth="1"/>
    <col min="13316" max="13316" width="3.109375" style="147" customWidth="1"/>
    <col min="13317" max="13317" width="1.5546875" style="147" customWidth="1"/>
    <col min="13318" max="13318" width="3.33203125" style="147" customWidth="1"/>
    <col min="13319" max="13319" width="9.109375" style="147"/>
    <col min="13320" max="13320" width="6.88671875" style="147" customWidth="1"/>
    <col min="13321" max="13321" width="1.5546875" style="147" customWidth="1"/>
    <col min="13322" max="13322" width="4.44140625" style="147" customWidth="1"/>
    <col min="13323" max="13323" width="5" style="147" customWidth="1"/>
    <col min="13324" max="13324" width="7.33203125" style="147" customWidth="1"/>
    <col min="13325" max="13556" width="9.109375" style="147"/>
    <col min="13557" max="13557" width="11.33203125" style="147" customWidth="1"/>
    <col min="13558" max="13558" width="2.33203125" style="147" customWidth="1"/>
    <col min="13559" max="13562" width="1.33203125" style="147" customWidth="1"/>
    <col min="13563" max="13563" width="0.88671875" style="147" customWidth="1"/>
    <col min="13564" max="13564" width="15.44140625" style="147" customWidth="1"/>
    <col min="13565" max="13565" width="0.88671875" style="147" customWidth="1"/>
    <col min="13566" max="13566" width="12.5546875" style="147" customWidth="1"/>
    <col min="13567" max="13567" width="4.44140625" style="147" customWidth="1"/>
    <col min="13568" max="13568" width="2.109375" style="147" customWidth="1"/>
    <col min="13569" max="13569" width="0.33203125" style="147" customWidth="1"/>
    <col min="13570" max="13570" width="0.5546875" style="147" customWidth="1"/>
    <col min="13571" max="13571" width="6.44140625" style="147" customWidth="1"/>
    <col min="13572" max="13572" width="3.109375" style="147" customWidth="1"/>
    <col min="13573" max="13573" width="1.5546875" style="147" customWidth="1"/>
    <col min="13574" max="13574" width="3.33203125" style="147" customWidth="1"/>
    <col min="13575" max="13575" width="9.109375" style="147"/>
    <col min="13576" max="13576" width="6.88671875" style="147" customWidth="1"/>
    <col min="13577" max="13577" width="1.5546875" style="147" customWidth="1"/>
    <col min="13578" max="13578" width="4.44140625" style="147" customWidth="1"/>
    <col min="13579" max="13579" width="5" style="147" customWidth="1"/>
    <col min="13580" max="13580" width="7.33203125" style="147" customWidth="1"/>
    <col min="13581" max="13812" width="9.109375" style="147"/>
    <col min="13813" max="13813" width="11.33203125" style="147" customWidth="1"/>
    <col min="13814" max="13814" width="2.33203125" style="147" customWidth="1"/>
    <col min="13815" max="13818" width="1.33203125" style="147" customWidth="1"/>
    <col min="13819" max="13819" width="0.88671875" style="147" customWidth="1"/>
    <col min="13820" max="13820" width="15.44140625" style="147" customWidth="1"/>
    <col min="13821" max="13821" width="0.88671875" style="147" customWidth="1"/>
    <col min="13822" max="13822" width="12.5546875" style="147" customWidth="1"/>
    <col min="13823" max="13823" width="4.44140625" style="147" customWidth="1"/>
    <col min="13824" max="13824" width="2.109375" style="147" customWidth="1"/>
    <col min="13825" max="13825" width="0.33203125" style="147" customWidth="1"/>
    <col min="13826" max="13826" width="0.5546875" style="147" customWidth="1"/>
    <col min="13827" max="13827" width="6.44140625" style="147" customWidth="1"/>
    <col min="13828" max="13828" width="3.109375" style="147" customWidth="1"/>
    <col min="13829" max="13829" width="1.5546875" style="147" customWidth="1"/>
    <col min="13830" max="13830" width="3.33203125" style="147" customWidth="1"/>
    <col min="13831" max="13831" width="9.109375" style="147"/>
    <col min="13832" max="13832" width="6.88671875" style="147" customWidth="1"/>
    <col min="13833" max="13833" width="1.5546875" style="147" customWidth="1"/>
    <col min="13834" max="13834" width="4.44140625" style="147" customWidth="1"/>
    <col min="13835" max="13835" width="5" style="147" customWidth="1"/>
    <col min="13836" max="13836" width="7.33203125" style="147" customWidth="1"/>
    <col min="13837" max="14068" width="9.109375" style="147"/>
    <col min="14069" max="14069" width="11.33203125" style="147" customWidth="1"/>
    <col min="14070" max="14070" width="2.33203125" style="147" customWidth="1"/>
    <col min="14071" max="14074" width="1.33203125" style="147" customWidth="1"/>
    <col min="14075" max="14075" width="0.88671875" style="147" customWidth="1"/>
    <col min="14076" max="14076" width="15.44140625" style="147" customWidth="1"/>
    <col min="14077" max="14077" width="0.88671875" style="147" customWidth="1"/>
    <col min="14078" max="14078" width="12.5546875" style="147" customWidth="1"/>
    <col min="14079" max="14079" width="4.44140625" style="147" customWidth="1"/>
    <col min="14080" max="14080" width="2.109375" style="147" customWidth="1"/>
    <col min="14081" max="14081" width="0.33203125" style="147" customWidth="1"/>
    <col min="14082" max="14082" width="0.5546875" style="147" customWidth="1"/>
    <col min="14083" max="14083" width="6.44140625" style="147" customWidth="1"/>
    <col min="14084" max="14084" width="3.109375" style="147" customWidth="1"/>
    <col min="14085" max="14085" width="1.5546875" style="147" customWidth="1"/>
    <col min="14086" max="14086" width="3.33203125" style="147" customWidth="1"/>
    <col min="14087" max="14087" width="9.109375" style="147"/>
    <col min="14088" max="14088" width="6.88671875" style="147" customWidth="1"/>
    <col min="14089" max="14089" width="1.5546875" style="147" customWidth="1"/>
    <col min="14090" max="14090" width="4.44140625" style="147" customWidth="1"/>
    <col min="14091" max="14091" width="5" style="147" customWidth="1"/>
    <col min="14092" max="14092" width="7.33203125" style="147" customWidth="1"/>
    <col min="14093" max="14324" width="9.109375" style="147"/>
    <col min="14325" max="14325" width="11.33203125" style="147" customWidth="1"/>
    <col min="14326" max="14326" width="2.33203125" style="147" customWidth="1"/>
    <col min="14327" max="14330" width="1.33203125" style="147" customWidth="1"/>
    <col min="14331" max="14331" width="0.88671875" style="147" customWidth="1"/>
    <col min="14332" max="14332" width="15.44140625" style="147" customWidth="1"/>
    <col min="14333" max="14333" width="0.88671875" style="147" customWidth="1"/>
    <col min="14334" max="14334" width="12.5546875" style="147" customWidth="1"/>
    <col min="14335" max="14335" width="4.44140625" style="147" customWidth="1"/>
    <col min="14336" max="14336" width="2.109375" style="147" customWidth="1"/>
    <col min="14337" max="14337" width="0.33203125" style="147" customWidth="1"/>
    <col min="14338" max="14338" width="0.5546875" style="147" customWidth="1"/>
    <col min="14339" max="14339" width="6.44140625" style="147" customWidth="1"/>
    <col min="14340" max="14340" width="3.109375" style="147" customWidth="1"/>
    <col min="14341" max="14341" width="1.5546875" style="147" customWidth="1"/>
    <col min="14342" max="14342" width="3.33203125" style="147" customWidth="1"/>
    <col min="14343" max="14343" width="9.109375" style="147"/>
    <col min="14344" max="14344" width="6.88671875" style="147" customWidth="1"/>
    <col min="14345" max="14345" width="1.5546875" style="147" customWidth="1"/>
    <col min="14346" max="14346" width="4.44140625" style="147" customWidth="1"/>
    <col min="14347" max="14347" width="5" style="147" customWidth="1"/>
    <col min="14348" max="14348" width="7.33203125" style="147" customWidth="1"/>
    <col min="14349" max="14580" width="9.109375" style="147"/>
    <col min="14581" max="14581" width="11.33203125" style="147" customWidth="1"/>
    <col min="14582" max="14582" width="2.33203125" style="147" customWidth="1"/>
    <col min="14583" max="14586" width="1.33203125" style="147" customWidth="1"/>
    <col min="14587" max="14587" width="0.88671875" style="147" customWidth="1"/>
    <col min="14588" max="14588" width="15.44140625" style="147" customWidth="1"/>
    <col min="14589" max="14589" width="0.88671875" style="147" customWidth="1"/>
    <col min="14590" max="14590" width="12.5546875" style="147" customWidth="1"/>
    <col min="14591" max="14591" width="4.44140625" style="147" customWidth="1"/>
    <col min="14592" max="14592" width="2.109375" style="147" customWidth="1"/>
    <col min="14593" max="14593" width="0.33203125" style="147" customWidth="1"/>
    <col min="14594" max="14594" width="0.5546875" style="147" customWidth="1"/>
    <col min="14595" max="14595" width="6.44140625" style="147" customWidth="1"/>
    <col min="14596" max="14596" width="3.109375" style="147" customWidth="1"/>
    <col min="14597" max="14597" width="1.5546875" style="147" customWidth="1"/>
    <col min="14598" max="14598" width="3.33203125" style="147" customWidth="1"/>
    <col min="14599" max="14599" width="9.109375" style="147"/>
    <col min="14600" max="14600" width="6.88671875" style="147" customWidth="1"/>
    <col min="14601" max="14601" width="1.5546875" style="147" customWidth="1"/>
    <col min="14602" max="14602" width="4.44140625" style="147" customWidth="1"/>
    <col min="14603" max="14603" width="5" style="147" customWidth="1"/>
    <col min="14604" max="14604" width="7.33203125" style="147" customWidth="1"/>
    <col min="14605" max="14836" width="9.109375" style="147"/>
    <col min="14837" max="14837" width="11.33203125" style="147" customWidth="1"/>
    <col min="14838" max="14838" width="2.33203125" style="147" customWidth="1"/>
    <col min="14839" max="14842" width="1.33203125" style="147" customWidth="1"/>
    <col min="14843" max="14843" width="0.88671875" style="147" customWidth="1"/>
    <col min="14844" max="14844" width="15.44140625" style="147" customWidth="1"/>
    <col min="14845" max="14845" width="0.88671875" style="147" customWidth="1"/>
    <col min="14846" max="14846" width="12.5546875" style="147" customWidth="1"/>
    <col min="14847" max="14847" width="4.44140625" style="147" customWidth="1"/>
    <col min="14848" max="14848" width="2.109375" style="147" customWidth="1"/>
    <col min="14849" max="14849" width="0.33203125" style="147" customWidth="1"/>
    <col min="14850" max="14850" width="0.5546875" style="147" customWidth="1"/>
    <col min="14851" max="14851" width="6.44140625" style="147" customWidth="1"/>
    <col min="14852" max="14852" width="3.109375" style="147" customWidth="1"/>
    <col min="14853" max="14853" width="1.5546875" style="147" customWidth="1"/>
    <col min="14854" max="14854" width="3.33203125" style="147" customWidth="1"/>
    <col min="14855" max="14855" width="9.109375" style="147"/>
    <col min="14856" max="14856" width="6.88671875" style="147" customWidth="1"/>
    <col min="14857" max="14857" width="1.5546875" style="147" customWidth="1"/>
    <col min="14858" max="14858" width="4.44140625" style="147" customWidth="1"/>
    <col min="14859" max="14859" width="5" style="147" customWidth="1"/>
    <col min="14860" max="14860" width="7.33203125" style="147" customWidth="1"/>
    <col min="14861" max="15092" width="9.109375" style="147"/>
    <col min="15093" max="15093" width="11.33203125" style="147" customWidth="1"/>
    <col min="15094" max="15094" width="2.33203125" style="147" customWidth="1"/>
    <col min="15095" max="15098" width="1.33203125" style="147" customWidth="1"/>
    <col min="15099" max="15099" width="0.88671875" style="147" customWidth="1"/>
    <col min="15100" max="15100" width="15.44140625" style="147" customWidth="1"/>
    <col min="15101" max="15101" width="0.88671875" style="147" customWidth="1"/>
    <col min="15102" max="15102" width="12.5546875" style="147" customWidth="1"/>
    <col min="15103" max="15103" width="4.44140625" style="147" customWidth="1"/>
    <col min="15104" max="15104" width="2.109375" style="147" customWidth="1"/>
    <col min="15105" max="15105" width="0.33203125" style="147" customWidth="1"/>
    <col min="15106" max="15106" width="0.5546875" style="147" customWidth="1"/>
    <col min="15107" max="15107" width="6.44140625" style="147" customWidth="1"/>
    <col min="15108" max="15108" width="3.109375" style="147" customWidth="1"/>
    <col min="15109" max="15109" width="1.5546875" style="147" customWidth="1"/>
    <col min="15110" max="15110" width="3.33203125" style="147" customWidth="1"/>
    <col min="15111" max="15111" width="9.109375" style="147"/>
    <col min="15112" max="15112" width="6.88671875" style="147" customWidth="1"/>
    <col min="15113" max="15113" width="1.5546875" style="147" customWidth="1"/>
    <col min="15114" max="15114" width="4.44140625" style="147" customWidth="1"/>
    <col min="15115" max="15115" width="5" style="147" customWidth="1"/>
    <col min="15116" max="15116" width="7.33203125" style="147" customWidth="1"/>
    <col min="15117" max="15348" width="9.109375" style="147"/>
    <col min="15349" max="15349" width="11.33203125" style="147" customWidth="1"/>
    <col min="15350" max="15350" width="2.33203125" style="147" customWidth="1"/>
    <col min="15351" max="15354" width="1.33203125" style="147" customWidth="1"/>
    <col min="15355" max="15355" width="0.88671875" style="147" customWidth="1"/>
    <col min="15356" max="15356" width="15.44140625" style="147" customWidth="1"/>
    <col min="15357" max="15357" width="0.88671875" style="147" customWidth="1"/>
    <col min="15358" max="15358" width="12.5546875" style="147" customWidth="1"/>
    <col min="15359" max="15359" width="4.44140625" style="147" customWidth="1"/>
    <col min="15360" max="15360" width="2.109375" style="147" customWidth="1"/>
    <col min="15361" max="15361" width="0.33203125" style="147" customWidth="1"/>
    <col min="15362" max="15362" width="0.5546875" style="147" customWidth="1"/>
    <col min="15363" max="15363" width="6.44140625" style="147" customWidth="1"/>
    <col min="15364" max="15364" width="3.109375" style="147" customWidth="1"/>
    <col min="15365" max="15365" width="1.5546875" style="147" customWidth="1"/>
    <col min="15366" max="15366" width="3.33203125" style="147" customWidth="1"/>
    <col min="15367" max="15367" width="9.109375" style="147"/>
    <col min="15368" max="15368" width="6.88671875" style="147" customWidth="1"/>
    <col min="15369" max="15369" width="1.5546875" style="147" customWidth="1"/>
    <col min="15370" max="15370" width="4.44140625" style="147" customWidth="1"/>
    <col min="15371" max="15371" width="5" style="147" customWidth="1"/>
    <col min="15372" max="15372" width="7.33203125" style="147" customWidth="1"/>
    <col min="15373" max="15604" width="9.109375" style="147"/>
    <col min="15605" max="15605" width="11.33203125" style="147" customWidth="1"/>
    <col min="15606" max="15606" width="2.33203125" style="147" customWidth="1"/>
    <col min="15607" max="15610" width="1.33203125" style="147" customWidth="1"/>
    <col min="15611" max="15611" width="0.88671875" style="147" customWidth="1"/>
    <col min="15612" max="15612" width="15.44140625" style="147" customWidth="1"/>
    <col min="15613" max="15613" width="0.88671875" style="147" customWidth="1"/>
    <col min="15614" max="15614" width="12.5546875" style="147" customWidth="1"/>
    <col min="15615" max="15615" width="4.44140625" style="147" customWidth="1"/>
    <col min="15616" max="15616" width="2.109375" style="147" customWidth="1"/>
    <col min="15617" max="15617" width="0.33203125" style="147" customWidth="1"/>
    <col min="15618" max="15618" width="0.5546875" style="147" customWidth="1"/>
    <col min="15619" max="15619" width="6.44140625" style="147" customWidth="1"/>
    <col min="15620" max="15620" width="3.109375" style="147" customWidth="1"/>
    <col min="15621" max="15621" width="1.5546875" style="147" customWidth="1"/>
    <col min="15622" max="15622" width="3.33203125" style="147" customWidth="1"/>
    <col min="15623" max="15623" width="9.109375" style="147"/>
    <col min="15624" max="15624" width="6.88671875" style="147" customWidth="1"/>
    <col min="15625" max="15625" width="1.5546875" style="147" customWidth="1"/>
    <col min="15626" max="15626" width="4.44140625" style="147" customWidth="1"/>
    <col min="15627" max="15627" width="5" style="147" customWidth="1"/>
    <col min="15628" max="15628" width="7.33203125" style="147" customWidth="1"/>
    <col min="15629" max="15860" width="9.109375" style="147"/>
    <col min="15861" max="15861" width="11.33203125" style="147" customWidth="1"/>
    <col min="15862" max="15862" width="2.33203125" style="147" customWidth="1"/>
    <col min="15863" max="15866" width="1.33203125" style="147" customWidth="1"/>
    <col min="15867" max="15867" width="0.88671875" style="147" customWidth="1"/>
    <col min="15868" max="15868" width="15.44140625" style="147" customWidth="1"/>
    <col min="15869" max="15869" width="0.88671875" style="147" customWidth="1"/>
    <col min="15870" max="15870" width="12.5546875" style="147" customWidth="1"/>
    <col min="15871" max="15871" width="4.44140625" style="147" customWidth="1"/>
    <col min="15872" max="15872" width="2.109375" style="147" customWidth="1"/>
    <col min="15873" max="15873" width="0.33203125" style="147" customWidth="1"/>
    <col min="15874" max="15874" width="0.5546875" style="147" customWidth="1"/>
    <col min="15875" max="15875" width="6.44140625" style="147" customWidth="1"/>
    <col min="15876" max="15876" width="3.109375" style="147" customWidth="1"/>
    <col min="15877" max="15877" width="1.5546875" style="147" customWidth="1"/>
    <col min="15878" max="15878" width="3.33203125" style="147" customWidth="1"/>
    <col min="15879" max="15879" width="9.109375" style="147"/>
    <col min="15880" max="15880" width="6.88671875" style="147" customWidth="1"/>
    <col min="15881" max="15881" width="1.5546875" style="147" customWidth="1"/>
    <col min="15882" max="15882" width="4.44140625" style="147" customWidth="1"/>
    <col min="15883" max="15883" width="5" style="147" customWidth="1"/>
    <col min="15884" max="15884" width="7.33203125" style="147" customWidth="1"/>
    <col min="15885" max="16116" width="9.109375" style="147"/>
    <col min="16117" max="16117" width="11.33203125" style="147" customWidth="1"/>
    <col min="16118" max="16118" width="2.33203125" style="147" customWidth="1"/>
    <col min="16119" max="16122" width="1.33203125" style="147" customWidth="1"/>
    <col min="16123" max="16123" width="0.88671875" style="147" customWidth="1"/>
    <col min="16124" max="16124" width="15.44140625" style="147" customWidth="1"/>
    <col min="16125" max="16125" width="0.88671875" style="147" customWidth="1"/>
    <col min="16126" max="16126" width="12.5546875" style="147" customWidth="1"/>
    <col min="16127" max="16127" width="4.44140625" style="147" customWidth="1"/>
    <col min="16128" max="16128" width="2.109375" style="147" customWidth="1"/>
    <col min="16129" max="16129" width="0.33203125" style="147" customWidth="1"/>
    <col min="16130" max="16130" width="0.5546875" style="147" customWidth="1"/>
    <col min="16131" max="16131" width="6.44140625" style="147" customWidth="1"/>
    <col min="16132" max="16132" width="3.109375" style="147" customWidth="1"/>
    <col min="16133" max="16133" width="1.5546875" style="147" customWidth="1"/>
    <col min="16134" max="16134" width="3.33203125" style="147" customWidth="1"/>
    <col min="16135" max="16135" width="9.109375" style="147"/>
    <col min="16136" max="16136" width="6.88671875" style="147" customWidth="1"/>
    <col min="16137" max="16137" width="1.5546875" style="147" customWidth="1"/>
    <col min="16138" max="16138" width="4.44140625" style="147" customWidth="1"/>
    <col min="16139" max="16139" width="5" style="147" customWidth="1"/>
    <col min="16140" max="16140" width="7.33203125" style="147" customWidth="1"/>
    <col min="16141" max="16384" width="9.109375" style="147"/>
  </cols>
  <sheetData>
    <row r="1" spans="1:12" x14ac:dyDescent="0.3">
      <c r="A1" s="148" t="s">
        <v>342</v>
      </c>
      <c r="B1" s="149" t="s">
        <v>343</v>
      </c>
      <c r="C1" s="150"/>
      <c r="D1" s="150"/>
      <c r="E1" s="150"/>
      <c r="F1" s="150"/>
      <c r="G1" s="150"/>
      <c r="H1" s="164" t="s">
        <v>344</v>
      </c>
      <c r="I1" s="164" t="s">
        <v>345</v>
      </c>
      <c r="J1" s="164" t="s">
        <v>346</v>
      </c>
      <c r="K1" s="164" t="s">
        <v>347</v>
      </c>
      <c r="L1" s="151"/>
    </row>
    <row r="3" spans="1:12" x14ac:dyDescent="0.3">
      <c r="A3" s="152" t="s">
        <v>348</v>
      </c>
      <c r="B3" s="153"/>
      <c r="C3" s="153"/>
      <c r="D3" s="153"/>
      <c r="E3" s="153"/>
      <c r="F3" s="153"/>
      <c r="G3" s="153"/>
      <c r="H3" s="166"/>
      <c r="I3" s="166"/>
      <c r="J3" s="166"/>
      <c r="K3" s="166"/>
      <c r="L3" s="153"/>
    </row>
    <row r="4" spans="1:12" x14ac:dyDescent="0.3">
      <c r="A4" s="154" t="s">
        <v>24</v>
      </c>
      <c r="B4" s="155" t="s">
        <v>349</v>
      </c>
      <c r="C4" s="156"/>
      <c r="D4" s="156"/>
      <c r="E4" s="156"/>
      <c r="F4" s="156"/>
      <c r="G4" s="156"/>
      <c r="H4" s="167">
        <v>61324828.590000004</v>
      </c>
      <c r="I4" s="167">
        <v>18272393.859999999</v>
      </c>
      <c r="J4" s="167">
        <v>16335990.59</v>
      </c>
      <c r="K4" s="167">
        <v>63261231.859999999</v>
      </c>
      <c r="L4" s="157"/>
    </row>
    <row r="5" spans="1:12" x14ac:dyDescent="0.3">
      <c r="A5" s="154" t="s">
        <v>350</v>
      </c>
      <c r="B5" s="146" t="s">
        <v>351</v>
      </c>
      <c r="C5" s="155" t="s">
        <v>352</v>
      </c>
      <c r="D5" s="156"/>
      <c r="E5" s="156"/>
      <c r="F5" s="156"/>
      <c r="G5" s="156"/>
      <c r="H5" s="167">
        <v>47820614.079999998</v>
      </c>
      <c r="I5" s="167">
        <v>18233601.120000001</v>
      </c>
      <c r="J5" s="167">
        <v>15807918.57</v>
      </c>
      <c r="K5" s="167">
        <v>50246296.630000003</v>
      </c>
      <c r="L5" s="157"/>
    </row>
    <row r="6" spans="1:12" x14ac:dyDescent="0.3">
      <c r="A6" s="154" t="s">
        <v>353</v>
      </c>
      <c r="B6" s="144" t="s">
        <v>351</v>
      </c>
      <c r="C6" s="145"/>
      <c r="D6" s="155" t="s">
        <v>354</v>
      </c>
      <c r="E6" s="156"/>
      <c r="F6" s="156"/>
      <c r="G6" s="156"/>
      <c r="H6" s="167">
        <v>47097093.75</v>
      </c>
      <c r="I6" s="167">
        <v>17233294.09</v>
      </c>
      <c r="J6" s="167">
        <v>14837004.859999999</v>
      </c>
      <c r="K6" s="167">
        <v>49493382.979999997</v>
      </c>
      <c r="L6" s="157"/>
    </row>
    <row r="7" spans="1:12" x14ac:dyDescent="0.3">
      <c r="A7" s="154" t="s">
        <v>355</v>
      </c>
      <c r="B7" s="144" t="s">
        <v>351</v>
      </c>
      <c r="C7" s="145"/>
      <c r="D7" s="145"/>
      <c r="E7" s="155" t="s">
        <v>354</v>
      </c>
      <c r="F7" s="156"/>
      <c r="G7" s="156"/>
      <c r="H7" s="167">
        <v>47097093.75</v>
      </c>
      <c r="I7" s="167">
        <v>17233294.09</v>
      </c>
      <c r="J7" s="167">
        <v>14837004.859999999</v>
      </c>
      <c r="K7" s="167">
        <v>49493382.979999997</v>
      </c>
      <c r="L7" s="157"/>
    </row>
    <row r="8" spans="1:12" x14ac:dyDescent="0.3">
      <c r="A8" s="154" t="s">
        <v>356</v>
      </c>
      <c r="B8" s="144" t="s">
        <v>351</v>
      </c>
      <c r="C8" s="145"/>
      <c r="D8" s="145"/>
      <c r="E8" s="145"/>
      <c r="F8" s="155" t="s">
        <v>357</v>
      </c>
      <c r="G8" s="156"/>
      <c r="H8" s="167">
        <v>5000</v>
      </c>
      <c r="I8" s="167">
        <v>9695.6299999999992</v>
      </c>
      <c r="J8" s="167">
        <v>9695.6299999999992</v>
      </c>
      <c r="K8" s="167">
        <v>5000</v>
      </c>
      <c r="L8" s="157"/>
    </row>
    <row r="9" spans="1:12" x14ac:dyDescent="0.3">
      <c r="A9" s="158" t="s">
        <v>358</v>
      </c>
      <c r="B9" s="144" t="s">
        <v>351</v>
      </c>
      <c r="C9" s="145"/>
      <c r="D9" s="145"/>
      <c r="E9" s="145"/>
      <c r="F9" s="145"/>
      <c r="G9" s="159" t="s">
        <v>359</v>
      </c>
      <c r="H9" s="168">
        <v>5000</v>
      </c>
      <c r="I9" s="168">
        <v>9695.6299999999992</v>
      </c>
      <c r="J9" s="168">
        <v>9695.6299999999992</v>
      </c>
      <c r="K9" s="168">
        <v>5000</v>
      </c>
      <c r="L9" s="160"/>
    </row>
    <row r="10" spans="1:12" x14ac:dyDescent="0.3">
      <c r="A10" s="161" t="s">
        <v>351</v>
      </c>
      <c r="B10" s="144" t="s">
        <v>351</v>
      </c>
      <c r="C10" s="145"/>
      <c r="D10" s="145"/>
      <c r="E10" s="145"/>
      <c r="F10" s="145"/>
      <c r="G10" s="162" t="s">
        <v>351</v>
      </c>
      <c r="H10" s="169"/>
      <c r="I10" s="169"/>
      <c r="J10" s="169"/>
      <c r="K10" s="169"/>
      <c r="L10" s="163"/>
    </row>
    <row r="11" spans="1:12" x14ac:dyDescent="0.3">
      <c r="A11" s="154" t="s">
        <v>360</v>
      </c>
      <c r="B11" s="144" t="s">
        <v>351</v>
      </c>
      <c r="C11" s="145"/>
      <c r="D11" s="145"/>
      <c r="E11" s="145"/>
      <c r="F11" s="155" t="s">
        <v>361</v>
      </c>
      <c r="G11" s="156"/>
      <c r="H11" s="167">
        <v>1035.73</v>
      </c>
      <c r="I11" s="167">
        <v>10431279.23</v>
      </c>
      <c r="J11" s="167">
        <v>10341783.109999999</v>
      </c>
      <c r="K11" s="167">
        <v>90531.85</v>
      </c>
      <c r="L11" s="157"/>
    </row>
    <row r="12" spans="1:12" x14ac:dyDescent="0.3">
      <c r="A12" s="158" t="s">
        <v>362</v>
      </c>
      <c r="B12" s="144" t="s">
        <v>351</v>
      </c>
      <c r="C12" s="145"/>
      <c r="D12" s="145"/>
      <c r="E12" s="145"/>
      <c r="F12" s="145"/>
      <c r="G12" s="159" t="s">
        <v>363</v>
      </c>
      <c r="H12" s="168">
        <v>183.76</v>
      </c>
      <c r="I12" s="168">
        <v>10369195.9</v>
      </c>
      <c r="J12" s="168">
        <v>10279714.109999999</v>
      </c>
      <c r="K12" s="168">
        <v>89665.55</v>
      </c>
      <c r="L12" s="160"/>
    </row>
    <row r="13" spans="1:12" x14ac:dyDescent="0.3">
      <c r="A13" s="158" t="s">
        <v>364</v>
      </c>
      <c r="B13" s="144" t="s">
        <v>351</v>
      </c>
      <c r="C13" s="145"/>
      <c r="D13" s="145"/>
      <c r="E13" s="145"/>
      <c r="F13" s="145"/>
      <c r="G13" s="159" t="s">
        <v>365</v>
      </c>
      <c r="H13" s="168">
        <v>349.91</v>
      </c>
      <c r="I13" s="168">
        <v>0</v>
      </c>
      <c r="J13" s="168">
        <v>0</v>
      </c>
      <c r="K13" s="168">
        <v>349.91</v>
      </c>
      <c r="L13" s="160"/>
    </row>
    <row r="14" spans="1:12" x14ac:dyDescent="0.3">
      <c r="A14" s="158" t="s">
        <v>366</v>
      </c>
      <c r="B14" s="144" t="s">
        <v>351</v>
      </c>
      <c r="C14" s="145"/>
      <c r="D14" s="145"/>
      <c r="E14" s="145"/>
      <c r="F14" s="145"/>
      <c r="G14" s="159" t="s">
        <v>367</v>
      </c>
      <c r="H14" s="168">
        <v>305.64</v>
      </c>
      <c r="I14" s="168">
        <v>62083.33</v>
      </c>
      <c r="J14" s="168">
        <v>62000</v>
      </c>
      <c r="K14" s="168">
        <v>388.97</v>
      </c>
      <c r="L14" s="160"/>
    </row>
    <row r="15" spans="1:12" x14ac:dyDescent="0.3">
      <c r="A15" s="158" t="s">
        <v>368</v>
      </c>
      <c r="B15" s="144" t="s">
        <v>351</v>
      </c>
      <c r="C15" s="145"/>
      <c r="D15" s="145"/>
      <c r="E15" s="145"/>
      <c r="F15" s="145"/>
      <c r="G15" s="159" t="s">
        <v>369</v>
      </c>
      <c r="H15" s="168">
        <v>196.42</v>
      </c>
      <c r="I15" s="168">
        <v>0</v>
      </c>
      <c r="J15" s="168">
        <v>69</v>
      </c>
      <c r="K15" s="168">
        <v>127.42</v>
      </c>
      <c r="L15" s="160"/>
    </row>
    <row r="16" spans="1:12" x14ac:dyDescent="0.3">
      <c r="A16" s="161" t="s">
        <v>351</v>
      </c>
      <c r="B16" s="144" t="s">
        <v>351</v>
      </c>
      <c r="C16" s="145"/>
      <c r="D16" s="145"/>
      <c r="E16" s="145"/>
      <c r="F16" s="145"/>
      <c r="G16" s="162" t="s">
        <v>351</v>
      </c>
      <c r="H16" s="169"/>
      <c r="I16" s="169"/>
      <c r="J16" s="169"/>
      <c r="K16" s="169"/>
      <c r="L16" s="163"/>
    </row>
    <row r="17" spans="1:12" x14ac:dyDescent="0.3">
      <c r="A17" s="154" t="s">
        <v>370</v>
      </c>
      <c r="B17" s="144" t="s">
        <v>351</v>
      </c>
      <c r="C17" s="145"/>
      <c r="D17" s="145"/>
      <c r="E17" s="145"/>
      <c r="F17" s="155" t="s">
        <v>371</v>
      </c>
      <c r="G17" s="156"/>
      <c r="H17" s="167">
        <v>0</v>
      </c>
      <c r="I17" s="167">
        <v>479000</v>
      </c>
      <c r="J17" s="167">
        <v>479000</v>
      </c>
      <c r="K17" s="167">
        <v>0</v>
      </c>
      <c r="L17" s="157"/>
    </row>
    <row r="18" spans="1:12" x14ac:dyDescent="0.3">
      <c r="A18" s="158" t="s">
        <v>372</v>
      </c>
      <c r="B18" s="144" t="s">
        <v>351</v>
      </c>
      <c r="C18" s="145"/>
      <c r="D18" s="145"/>
      <c r="E18" s="145"/>
      <c r="F18" s="145"/>
      <c r="G18" s="159" t="s">
        <v>373</v>
      </c>
      <c r="H18" s="168">
        <v>0</v>
      </c>
      <c r="I18" s="168">
        <v>479000</v>
      </c>
      <c r="J18" s="168">
        <v>479000</v>
      </c>
      <c r="K18" s="168">
        <v>0</v>
      </c>
      <c r="L18" s="160"/>
    </row>
    <row r="19" spans="1:12" x14ac:dyDescent="0.3">
      <c r="A19" s="161" t="s">
        <v>351</v>
      </c>
      <c r="B19" s="144" t="s">
        <v>351</v>
      </c>
      <c r="C19" s="145"/>
      <c r="D19" s="145"/>
      <c r="E19" s="145"/>
      <c r="F19" s="145"/>
      <c r="G19" s="162" t="s">
        <v>351</v>
      </c>
      <c r="H19" s="169"/>
      <c r="I19" s="169"/>
      <c r="J19" s="169"/>
      <c r="K19" s="169"/>
      <c r="L19" s="163"/>
    </row>
    <row r="20" spans="1:12" x14ac:dyDescent="0.3">
      <c r="A20" s="154" t="s">
        <v>374</v>
      </c>
      <c r="B20" s="144" t="s">
        <v>351</v>
      </c>
      <c r="C20" s="145"/>
      <c r="D20" s="145"/>
      <c r="E20" s="145"/>
      <c r="F20" s="155" t="s">
        <v>375</v>
      </c>
      <c r="G20" s="156"/>
      <c r="H20" s="167">
        <v>47091058.020000003</v>
      </c>
      <c r="I20" s="167">
        <v>5778120.5800000001</v>
      </c>
      <c r="J20" s="167">
        <v>3950682.43</v>
      </c>
      <c r="K20" s="167">
        <v>48918496.170000002</v>
      </c>
      <c r="L20" s="157"/>
    </row>
    <row r="21" spans="1:12" x14ac:dyDescent="0.3">
      <c r="A21" s="158" t="s">
        <v>376</v>
      </c>
      <c r="B21" s="144" t="s">
        <v>351</v>
      </c>
      <c r="C21" s="145"/>
      <c r="D21" s="145"/>
      <c r="E21" s="145"/>
      <c r="F21" s="145"/>
      <c r="G21" s="159" t="s">
        <v>377</v>
      </c>
      <c r="H21" s="168">
        <v>40471938.729999997</v>
      </c>
      <c r="I21" s="168">
        <v>5652237.4800000004</v>
      </c>
      <c r="J21" s="168">
        <v>3940931.61</v>
      </c>
      <c r="K21" s="168">
        <v>42183244.600000001</v>
      </c>
      <c r="L21" s="160"/>
    </row>
    <row r="22" spans="1:12" x14ac:dyDescent="0.3">
      <c r="A22" s="158" t="s">
        <v>378</v>
      </c>
      <c r="B22" s="144" t="s">
        <v>351</v>
      </c>
      <c r="C22" s="145"/>
      <c r="D22" s="145"/>
      <c r="E22" s="145"/>
      <c r="F22" s="145"/>
      <c r="G22" s="159" t="s">
        <v>379</v>
      </c>
      <c r="H22" s="168">
        <v>4475556.1500000004</v>
      </c>
      <c r="I22" s="168">
        <v>43107.75</v>
      </c>
      <c r="J22" s="168">
        <v>6370.8</v>
      </c>
      <c r="K22" s="168">
        <v>4512293.0999999996</v>
      </c>
      <c r="L22" s="160"/>
    </row>
    <row r="23" spans="1:12" x14ac:dyDescent="0.3">
      <c r="A23" s="158" t="s">
        <v>380</v>
      </c>
      <c r="B23" s="144" t="s">
        <v>351</v>
      </c>
      <c r="C23" s="145"/>
      <c r="D23" s="145"/>
      <c r="E23" s="145"/>
      <c r="F23" s="145"/>
      <c r="G23" s="159" t="s">
        <v>381</v>
      </c>
      <c r="H23" s="168">
        <v>2122199.9300000002</v>
      </c>
      <c r="I23" s="168">
        <v>82570.11</v>
      </c>
      <c r="J23" s="168">
        <v>3344.09</v>
      </c>
      <c r="K23" s="168">
        <v>2201425.9500000002</v>
      </c>
      <c r="L23" s="160"/>
    </row>
    <row r="24" spans="1:12" x14ac:dyDescent="0.3">
      <c r="A24" s="158" t="s">
        <v>382</v>
      </c>
      <c r="B24" s="144" t="s">
        <v>351</v>
      </c>
      <c r="C24" s="145"/>
      <c r="D24" s="145"/>
      <c r="E24" s="145"/>
      <c r="F24" s="145"/>
      <c r="G24" s="159" t="s">
        <v>383</v>
      </c>
      <c r="H24" s="168">
        <v>21363.21</v>
      </c>
      <c r="I24" s="168">
        <v>205.24</v>
      </c>
      <c r="J24" s="168">
        <v>35.93</v>
      </c>
      <c r="K24" s="168">
        <v>21532.52</v>
      </c>
      <c r="L24" s="160"/>
    </row>
    <row r="25" spans="1:12" x14ac:dyDescent="0.3">
      <c r="A25" s="161" t="s">
        <v>351</v>
      </c>
      <c r="B25" s="144" t="s">
        <v>351</v>
      </c>
      <c r="C25" s="145"/>
      <c r="D25" s="145"/>
      <c r="E25" s="145"/>
      <c r="F25" s="145"/>
      <c r="G25" s="162" t="s">
        <v>351</v>
      </c>
      <c r="H25" s="169"/>
      <c r="I25" s="169"/>
      <c r="J25" s="169"/>
      <c r="K25" s="169"/>
      <c r="L25" s="163"/>
    </row>
    <row r="26" spans="1:12" x14ac:dyDescent="0.3">
      <c r="A26" s="154" t="s">
        <v>384</v>
      </c>
      <c r="B26" s="144" t="s">
        <v>351</v>
      </c>
      <c r="C26" s="145"/>
      <c r="D26" s="145"/>
      <c r="E26" s="145"/>
      <c r="F26" s="155" t="s">
        <v>385</v>
      </c>
      <c r="G26" s="156"/>
      <c r="H26" s="167">
        <v>0</v>
      </c>
      <c r="I26" s="167">
        <v>479354.96</v>
      </c>
      <c r="J26" s="167">
        <v>0</v>
      </c>
      <c r="K26" s="167">
        <v>479354.96</v>
      </c>
      <c r="L26" s="157"/>
    </row>
    <row r="27" spans="1:12" x14ac:dyDescent="0.3">
      <c r="A27" s="158" t="s">
        <v>386</v>
      </c>
      <c r="B27" s="144" t="s">
        <v>351</v>
      </c>
      <c r="C27" s="145"/>
      <c r="D27" s="145"/>
      <c r="E27" s="145"/>
      <c r="F27" s="145"/>
      <c r="G27" s="159" t="s">
        <v>387</v>
      </c>
      <c r="H27" s="168">
        <v>0</v>
      </c>
      <c r="I27" s="168">
        <v>479354.96</v>
      </c>
      <c r="J27" s="168">
        <v>0</v>
      </c>
      <c r="K27" s="168">
        <v>479354.96</v>
      </c>
      <c r="L27" s="160"/>
    </row>
    <row r="28" spans="1:12" x14ac:dyDescent="0.3">
      <c r="A28" s="161" t="s">
        <v>351</v>
      </c>
      <c r="B28" s="144" t="s">
        <v>351</v>
      </c>
      <c r="C28" s="145"/>
      <c r="D28" s="145"/>
      <c r="E28" s="145"/>
      <c r="F28" s="145"/>
      <c r="G28" s="162" t="s">
        <v>351</v>
      </c>
      <c r="H28" s="169"/>
      <c r="I28" s="169"/>
      <c r="J28" s="169"/>
      <c r="K28" s="169"/>
      <c r="L28" s="163"/>
    </row>
    <row r="29" spans="1:12" x14ac:dyDescent="0.3">
      <c r="A29" s="154" t="s">
        <v>388</v>
      </c>
      <c r="B29" s="144" t="s">
        <v>351</v>
      </c>
      <c r="C29" s="145"/>
      <c r="D29" s="145"/>
      <c r="E29" s="145"/>
      <c r="F29" s="155" t="s">
        <v>389</v>
      </c>
      <c r="G29" s="156"/>
      <c r="H29" s="167">
        <v>0</v>
      </c>
      <c r="I29" s="167">
        <v>55843.69</v>
      </c>
      <c r="J29" s="167">
        <v>55843.69</v>
      </c>
      <c r="K29" s="167">
        <v>0</v>
      </c>
      <c r="L29" s="157"/>
    </row>
    <row r="30" spans="1:12" x14ac:dyDescent="0.3">
      <c r="A30" s="158" t="s">
        <v>390</v>
      </c>
      <c r="B30" s="144" t="s">
        <v>351</v>
      </c>
      <c r="C30" s="145"/>
      <c r="D30" s="145"/>
      <c r="E30" s="145"/>
      <c r="F30" s="145"/>
      <c r="G30" s="159" t="s">
        <v>391</v>
      </c>
      <c r="H30" s="168">
        <v>0</v>
      </c>
      <c r="I30" s="168">
        <v>55843.69</v>
      </c>
      <c r="J30" s="168">
        <v>55843.69</v>
      </c>
      <c r="K30" s="168">
        <v>0</v>
      </c>
      <c r="L30" s="160"/>
    </row>
    <row r="31" spans="1:12" x14ac:dyDescent="0.3">
      <c r="A31" s="161" t="s">
        <v>351</v>
      </c>
      <c r="B31" s="144" t="s">
        <v>351</v>
      </c>
      <c r="C31" s="145"/>
      <c r="D31" s="145"/>
      <c r="E31" s="145"/>
      <c r="F31" s="145"/>
      <c r="G31" s="162" t="s">
        <v>351</v>
      </c>
      <c r="H31" s="169"/>
      <c r="I31" s="169"/>
      <c r="J31" s="169"/>
      <c r="K31" s="169"/>
      <c r="L31" s="163"/>
    </row>
    <row r="32" spans="1:12" x14ac:dyDescent="0.3">
      <c r="A32" s="154" t="s">
        <v>392</v>
      </c>
      <c r="B32" s="144" t="s">
        <v>351</v>
      </c>
      <c r="C32" s="145"/>
      <c r="D32" s="155" t="s">
        <v>393</v>
      </c>
      <c r="E32" s="156"/>
      <c r="F32" s="156"/>
      <c r="G32" s="156"/>
      <c r="H32" s="167">
        <v>723520.33</v>
      </c>
      <c r="I32" s="167">
        <v>1000307.03</v>
      </c>
      <c r="J32" s="167">
        <v>970913.71</v>
      </c>
      <c r="K32" s="167">
        <v>752913.65</v>
      </c>
      <c r="L32" s="157"/>
    </row>
    <row r="33" spans="1:12" x14ac:dyDescent="0.3">
      <c r="A33" s="154" t="s">
        <v>394</v>
      </c>
      <c r="B33" s="144" t="s">
        <v>351</v>
      </c>
      <c r="C33" s="145"/>
      <c r="D33" s="145"/>
      <c r="E33" s="155" t="s">
        <v>395</v>
      </c>
      <c r="F33" s="156"/>
      <c r="G33" s="156"/>
      <c r="H33" s="167">
        <v>68505.86</v>
      </c>
      <c r="I33" s="167">
        <v>413827.04</v>
      </c>
      <c r="J33" s="167">
        <v>359099.82</v>
      </c>
      <c r="K33" s="167">
        <v>123233.08</v>
      </c>
      <c r="L33" s="157"/>
    </row>
    <row r="34" spans="1:12" x14ac:dyDescent="0.3">
      <c r="A34" s="154" t="s">
        <v>396</v>
      </c>
      <c r="B34" s="144" t="s">
        <v>351</v>
      </c>
      <c r="C34" s="145"/>
      <c r="D34" s="145"/>
      <c r="E34" s="145"/>
      <c r="F34" s="155" t="s">
        <v>395</v>
      </c>
      <c r="G34" s="156"/>
      <c r="H34" s="167">
        <v>68505.86</v>
      </c>
      <c r="I34" s="167">
        <v>413827.04</v>
      </c>
      <c r="J34" s="167">
        <v>359099.82</v>
      </c>
      <c r="K34" s="167">
        <v>123233.08</v>
      </c>
      <c r="L34" s="157"/>
    </row>
    <row r="35" spans="1:12" x14ac:dyDescent="0.3">
      <c r="A35" s="158" t="s">
        <v>397</v>
      </c>
      <c r="B35" s="144" t="s">
        <v>351</v>
      </c>
      <c r="C35" s="145"/>
      <c r="D35" s="145"/>
      <c r="E35" s="145"/>
      <c r="F35" s="145"/>
      <c r="G35" s="159" t="s">
        <v>398</v>
      </c>
      <c r="H35" s="168">
        <v>11333.03</v>
      </c>
      <c r="I35" s="168">
        <v>121.2</v>
      </c>
      <c r="J35" s="168">
        <v>118.02</v>
      </c>
      <c r="K35" s="168">
        <v>11336.21</v>
      </c>
      <c r="L35" s="160"/>
    </row>
    <row r="36" spans="1:12" x14ac:dyDescent="0.3">
      <c r="A36" s="158" t="s">
        <v>399</v>
      </c>
      <c r="B36" s="144" t="s">
        <v>351</v>
      </c>
      <c r="C36" s="145"/>
      <c r="D36" s="145"/>
      <c r="E36" s="145"/>
      <c r="F36" s="145"/>
      <c r="G36" s="159" t="s">
        <v>400</v>
      </c>
      <c r="H36" s="168">
        <v>18807.53</v>
      </c>
      <c r="I36" s="168">
        <v>104767.78</v>
      </c>
      <c r="J36" s="168">
        <v>55799.24</v>
      </c>
      <c r="K36" s="168">
        <v>67776.070000000007</v>
      </c>
      <c r="L36" s="160"/>
    </row>
    <row r="37" spans="1:12" x14ac:dyDescent="0.3">
      <c r="A37" s="158" t="s">
        <v>401</v>
      </c>
      <c r="B37" s="144" t="s">
        <v>351</v>
      </c>
      <c r="C37" s="145"/>
      <c r="D37" s="145"/>
      <c r="E37" s="145"/>
      <c r="F37" s="145"/>
      <c r="G37" s="159" t="s">
        <v>402</v>
      </c>
      <c r="H37" s="168">
        <v>37885.89</v>
      </c>
      <c r="I37" s="168">
        <v>5835</v>
      </c>
      <c r="J37" s="168">
        <v>0</v>
      </c>
      <c r="K37" s="168">
        <v>43720.89</v>
      </c>
      <c r="L37" s="160"/>
    </row>
    <row r="38" spans="1:12" x14ac:dyDescent="0.3">
      <c r="A38" s="158" t="s">
        <v>403</v>
      </c>
      <c r="B38" s="144" t="s">
        <v>351</v>
      </c>
      <c r="C38" s="145"/>
      <c r="D38" s="145"/>
      <c r="E38" s="145"/>
      <c r="F38" s="145"/>
      <c r="G38" s="159" t="s">
        <v>404</v>
      </c>
      <c r="H38" s="168">
        <v>0</v>
      </c>
      <c r="I38" s="168">
        <v>7409.37</v>
      </c>
      <c r="J38" s="168">
        <v>7409.37</v>
      </c>
      <c r="K38" s="168">
        <v>0</v>
      </c>
      <c r="L38" s="160"/>
    </row>
    <row r="39" spans="1:12" x14ac:dyDescent="0.3">
      <c r="A39" s="158" t="s">
        <v>405</v>
      </c>
      <c r="B39" s="144" t="s">
        <v>351</v>
      </c>
      <c r="C39" s="145"/>
      <c r="D39" s="145"/>
      <c r="E39" s="145"/>
      <c r="F39" s="145"/>
      <c r="G39" s="159" t="s">
        <v>406</v>
      </c>
      <c r="H39" s="168">
        <v>399.91</v>
      </c>
      <c r="I39" s="168">
        <v>0</v>
      </c>
      <c r="J39" s="168">
        <v>0</v>
      </c>
      <c r="K39" s="168">
        <v>399.91</v>
      </c>
      <c r="L39" s="160"/>
    </row>
    <row r="40" spans="1:12" x14ac:dyDescent="0.3">
      <c r="A40" s="158" t="s">
        <v>407</v>
      </c>
      <c r="B40" s="144" t="s">
        <v>351</v>
      </c>
      <c r="C40" s="145"/>
      <c r="D40" s="145"/>
      <c r="E40" s="145"/>
      <c r="F40" s="145"/>
      <c r="G40" s="159" t="s">
        <v>408</v>
      </c>
      <c r="H40" s="168">
        <v>79.5</v>
      </c>
      <c r="I40" s="168">
        <v>295693.69</v>
      </c>
      <c r="J40" s="168">
        <v>295773.19</v>
      </c>
      <c r="K40" s="168">
        <v>0</v>
      </c>
      <c r="L40" s="160"/>
    </row>
    <row r="41" spans="1:12" x14ac:dyDescent="0.3">
      <c r="A41" s="161" t="s">
        <v>351</v>
      </c>
      <c r="B41" s="144" t="s">
        <v>351</v>
      </c>
      <c r="C41" s="145"/>
      <c r="D41" s="145"/>
      <c r="E41" s="145"/>
      <c r="F41" s="145"/>
      <c r="G41" s="162" t="s">
        <v>351</v>
      </c>
      <c r="H41" s="169"/>
      <c r="I41" s="169"/>
      <c r="J41" s="169"/>
      <c r="K41" s="169"/>
      <c r="L41" s="163"/>
    </row>
    <row r="42" spans="1:12" x14ac:dyDescent="0.3">
      <c r="A42" s="154" t="s">
        <v>411</v>
      </c>
      <c r="B42" s="144" t="s">
        <v>351</v>
      </c>
      <c r="C42" s="145"/>
      <c r="D42" s="145"/>
      <c r="E42" s="155" t="s">
        <v>412</v>
      </c>
      <c r="F42" s="156"/>
      <c r="G42" s="156"/>
      <c r="H42" s="167">
        <v>655014.47</v>
      </c>
      <c r="I42" s="167">
        <v>586479.99</v>
      </c>
      <c r="J42" s="167">
        <v>611813.89</v>
      </c>
      <c r="K42" s="167">
        <v>629680.56999999995</v>
      </c>
      <c r="L42" s="157"/>
    </row>
    <row r="43" spans="1:12" x14ac:dyDescent="0.3">
      <c r="A43" s="154" t="s">
        <v>413</v>
      </c>
      <c r="B43" s="144" t="s">
        <v>351</v>
      </c>
      <c r="C43" s="145"/>
      <c r="D43" s="145"/>
      <c r="E43" s="145"/>
      <c r="F43" s="155" t="s">
        <v>412</v>
      </c>
      <c r="G43" s="156"/>
      <c r="H43" s="167">
        <v>655014.47</v>
      </c>
      <c r="I43" s="167">
        <v>586479.99</v>
      </c>
      <c r="J43" s="167">
        <v>611813.89</v>
      </c>
      <c r="K43" s="167">
        <v>629680.56999999995</v>
      </c>
      <c r="L43" s="157"/>
    </row>
    <row r="44" spans="1:12" x14ac:dyDescent="0.3">
      <c r="A44" s="158" t="s">
        <v>414</v>
      </c>
      <c r="B44" s="144" t="s">
        <v>351</v>
      </c>
      <c r="C44" s="145"/>
      <c r="D44" s="145"/>
      <c r="E44" s="145"/>
      <c r="F44" s="145"/>
      <c r="G44" s="159" t="s">
        <v>415</v>
      </c>
      <c r="H44" s="168">
        <v>57287.72</v>
      </c>
      <c r="I44" s="168">
        <v>0</v>
      </c>
      <c r="J44" s="168">
        <v>14087.14</v>
      </c>
      <c r="K44" s="168">
        <v>43200.58</v>
      </c>
      <c r="L44" s="160"/>
    </row>
    <row r="45" spans="1:12" x14ac:dyDescent="0.3">
      <c r="A45" s="158" t="s">
        <v>416</v>
      </c>
      <c r="B45" s="144" t="s">
        <v>351</v>
      </c>
      <c r="C45" s="145"/>
      <c r="D45" s="145"/>
      <c r="E45" s="145"/>
      <c r="F45" s="145"/>
      <c r="G45" s="159" t="s">
        <v>417</v>
      </c>
      <c r="H45" s="168">
        <v>597726.75</v>
      </c>
      <c r="I45" s="168">
        <v>586479.99</v>
      </c>
      <c r="J45" s="168">
        <v>597726.75</v>
      </c>
      <c r="K45" s="168">
        <v>586479.99</v>
      </c>
      <c r="L45" s="160"/>
    </row>
    <row r="46" spans="1:12" x14ac:dyDescent="0.3">
      <c r="A46" s="161" t="s">
        <v>351</v>
      </c>
      <c r="B46" s="144" t="s">
        <v>351</v>
      </c>
      <c r="C46" s="145"/>
      <c r="D46" s="145"/>
      <c r="E46" s="145"/>
      <c r="F46" s="145"/>
      <c r="G46" s="162" t="s">
        <v>351</v>
      </c>
      <c r="H46" s="169"/>
      <c r="I46" s="169"/>
      <c r="J46" s="169"/>
      <c r="K46" s="169"/>
      <c r="L46" s="163"/>
    </row>
    <row r="47" spans="1:12" x14ac:dyDescent="0.3">
      <c r="A47" s="154" t="s">
        <v>418</v>
      </c>
      <c r="B47" s="146" t="s">
        <v>351</v>
      </c>
      <c r="C47" s="155" t="s">
        <v>419</v>
      </c>
      <c r="D47" s="156"/>
      <c r="E47" s="156"/>
      <c r="F47" s="156"/>
      <c r="G47" s="156"/>
      <c r="H47" s="167">
        <v>13504214.51</v>
      </c>
      <c r="I47" s="167">
        <v>38792.74</v>
      </c>
      <c r="J47" s="167">
        <v>528072.02</v>
      </c>
      <c r="K47" s="167">
        <v>13014935.23</v>
      </c>
      <c r="L47" s="157"/>
    </row>
    <row r="48" spans="1:12" x14ac:dyDescent="0.3">
      <c r="A48" s="154" t="s">
        <v>420</v>
      </c>
      <c r="B48" s="144" t="s">
        <v>351</v>
      </c>
      <c r="C48" s="145"/>
      <c r="D48" s="155" t="s">
        <v>421</v>
      </c>
      <c r="E48" s="156"/>
      <c r="F48" s="156"/>
      <c r="G48" s="156"/>
      <c r="H48" s="167">
        <v>13504214.51</v>
      </c>
      <c r="I48" s="167">
        <v>38792.74</v>
      </c>
      <c r="J48" s="167">
        <v>528072.02</v>
      </c>
      <c r="K48" s="167">
        <v>13014935.23</v>
      </c>
      <c r="L48" s="157"/>
    </row>
    <row r="49" spans="1:12" x14ac:dyDescent="0.3">
      <c r="A49" s="154" t="s">
        <v>422</v>
      </c>
      <c r="B49" s="144" t="s">
        <v>351</v>
      </c>
      <c r="C49" s="145"/>
      <c r="D49" s="145"/>
      <c r="E49" s="155" t="s">
        <v>423</v>
      </c>
      <c r="F49" s="156"/>
      <c r="G49" s="156"/>
      <c r="H49" s="167">
        <v>1926441.03</v>
      </c>
      <c r="I49" s="167">
        <v>0</v>
      </c>
      <c r="J49" s="167">
        <v>0</v>
      </c>
      <c r="K49" s="167">
        <v>1926441.03</v>
      </c>
      <c r="L49" s="157"/>
    </row>
    <row r="50" spans="1:12" x14ac:dyDescent="0.3">
      <c r="A50" s="154" t="s">
        <v>424</v>
      </c>
      <c r="B50" s="144" t="s">
        <v>351</v>
      </c>
      <c r="C50" s="145"/>
      <c r="D50" s="145"/>
      <c r="E50" s="145"/>
      <c r="F50" s="155" t="s">
        <v>423</v>
      </c>
      <c r="G50" s="156"/>
      <c r="H50" s="167">
        <v>1926441.03</v>
      </c>
      <c r="I50" s="167">
        <v>0</v>
      </c>
      <c r="J50" s="167">
        <v>0</v>
      </c>
      <c r="K50" s="167">
        <v>1926441.03</v>
      </c>
      <c r="L50" s="157"/>
    </row>
    <row r="51" spans="1:12" x14ac:dyDescent="0.3">
      <c r="A51" s="158" t="s">
        <v>425</v>
      </c>
      <c r="B51" s="144" t="s">
        <v>351</v>
      </c>
      <c r="C51" s="145"/>
      <c r="D51" s="145"/>
      <c r="E51" s="145"/>
      <c r="F51" s="145"/>
      <c r="G51" s="159" t="s">
        <v>426</v>
      </c>
      <c r="H51" s="168">
        <v>179970</v>
      </c>
      <c r="I51" s="168">
        <v>0</v>
      </c>
      <c r="J51" s="168">
        <v>0</v>
      </c>
      <c r="K51" s="168">
        <v>179970</v>
      </c>
      <c r="L51" s="160"/>
    </row>
    <row r="52" spans="1:12" x14ac:dyDescent="0.3">
      <c r="A52" s="158" t="s">
        <v>427</v>
      </c>
      <c r="B52" s="144" t="s">
        <v>351</v>
      </c>
      <c r="C52" s="145"/>
      <c r="D52" s="145"/>
      <c r="E52" s="145"/>
      <c r="F52" s="145"/>
      <c r="G52" s="159" t="s">
        <v>428</v>
      </c>
      <c r="H52" s="168">
        <v>176360.55</v>
      </c>
      <c r="I52" s="168">
        <v>0</v>
      </c>
      <c r="J52" s="168">
        <v>0</v>
      </c>
      <c r="K52" s="168">
        <v>176360.55</v>
      </c>
      <c r="L52" s="160"/>
    </row>
    <row r="53" spans="1:12" x14ac:dyDescent="0.3">
      <c r="A53" s="158" t="s">
        <v>429</v>
      </c>
      <c r="B53" s="144" t="s">
        <v>351</v>
      </c>
      <c r="C53" s="145"/>
      <c r="D53" s="145"/>
      <c r="E53" s="145"/>
      <c r="F53" s="145"/>
      <c r="G53" s="159" t="s">
        <v>430</v>
      </c>
      <c r="H53" s="168">
        <v>75546.350000000006</v>
      </c>
      <c r="I53" s="168">
        <v>0</v>
      </c>
      <c r="J53" s="168">
        <v>0</v>
      </c>
      <c r="K53" s="168">
        <v>75546.350000000006</v>
      </c>
      <c r="L53" s="160"/>
    </row>
    <row r="54" spans="1:12" x14ac:dyDescent="0.3">
      <c r="A54" s="158" t="s">
        <v>431</v>
      </c>
      <c r="B54" s="144" t="s">
        <v>351</v>
      </c>
      <c r="C54" s="145"/>
      <c r="D54" s="145"/>
      <c r="E54" s="145"/>
      <c r="F54" s="145"/>
      <c r="G54" s="159" t="s">
        <v>432</v>
      </c>
      <c r="H54" s="168">
        <v>1373485.13</v>
      </c>
      <c r="I54" s="168">
        <v>0</v>
      </c>
      <c r="J54" s="168">
        <v>0</v>
      </c>
      <c r="K54" s="168">
        <v>1373485.13</v>
      </c>
      <c r="L54" s="160"/>
    </row>
    <row r="55" spans="1:12" x14ac:dyDescent="0.3">
      <c r="A55" s="158" t="s">
        <v>433</v>
      </c>
      <c r="B55" s="144" t="s">
        <v>351</v>
      </c>
      <c r="C55" s="145"/>
      <c r="D55" s="145"/>
      <c r="E55" s="145"/>
      <c r="F55" s="145"/>
      <c r="G55" s="159" t="s">
        <v>434</v>
      </c>
      <c r="H55" s="168">
        <v>121079</v>
      </c>
      <c r="I55" s="168">
        <v>0</v>
      </c>
      <c r="J55" s="168">
        <v>0</v>
      </c>
      <c r="K55" s="168">
        <v>121079</v>
      </c>
      <c r="L55" s="160"/>
    </row>
    <row r="56" spans="1:12" x14ac:dyDescent="0.3">
      <c r="A56" s="161" t="s">
        <v>351</v>
      </c>
      <c r="B56" s="144" t="s">
        <v>351</v>
      </c>
      <c r="C56" s="145"/>
      <c r="D56" s="145"/>
      <c r="E56" s="145"/>
      <c r="F56" s="145"/>
      <c r="G56" s="162" t="s">
        <v>351</v>
      </c>
      <c r="H56" s="169"/>
      <c r="I56" s="169"/>
      <c r="J56" s="169"/>
      <c r="K56" s="169"/>
      <c r="L56" s="163"/>
    </row>
    <row r="57" spans="1:12" x14ac:dyDescent="0.3">
      <c r="A57" s="154" t="s">
        <v>435</v>
      </c>
      <c r="B57" s="144" t="s">
        <v>351</v>
      </c>
      <c r="C57" s="145"/>
      <c r="D57" s="145"/>
      <c r="E57" s="155" t="s">
        <v>436</v>
      </c>
      <c r="F57" s="156"/>
      <c r="G57" s="156"/>
      <c r="H57" s="167">
        <v>-1926441.03</v>
      </c>
      <c r="I57" s="167">
        <v>0</v>
      </c>
      <c r="J57" s="167">
        <v>0</v>
      </c>
      <c r="K57" s="167">
        <v>-1926441.03</v>
      </c>
      <c r="L57" s="157"/>
    </row>
    <row r="58" spans="1:12" x14ac:dyDescent="0.3">
      <c r="A58" s="154" t="s">
        <v>437</v>
      </c>
      <c r="B58" s="144" t="s">
        <v>351</v>
      </c>
      <c r="C58" s="145"/>
      <c r="D58" s="145"/>
      <c r="E58" s="145"/>
      <c r="F58" s="155" t="s">
        <v>436</v>
      </c>
      <c r="G58" s="156"/>
      <c r="H58" s="167">
        <v>-1926441.03</v>
      </c>
      <c r="I58" s="167">
        <v>0</v>
      </c>
      <c r="J58" s="167">
        <v>0</v>
      </c>
      <c r="K58" s="167">
        <v>-1926441.03</v>
      </c>
      <c r="L58" s="157"/>
    </row>
    <row r="59" spans="1:12" x14ac:dyDescent="0.3">
      <c r="A59" s="158" t="s">
        <v>438</v>
      </c>
      <c r="B59" s="144" t="s">
        <v>351</v>
      </c>
      <c r="C59" s="145"/>
      <c r="D59" s="145"/>
      <c r="E59" s="145"/>
      <c r="F59" s="145"/>
      <c r="G59" s="159" t="s">
        <v>439</v>
      </c>
      <c r="H59" s="168">
        <v>-176360.55</v>
      </c>
      <c r="I59" s="168">
        <v>0</v>
      </c>
      <c r="J59" s="168">
        <v>0</v>
      </c>
      <c r="K59" s="168">
        <v>-176360.55</v>
      </c>
      <c r="L59" s="160"/>
    </row>
    <row r="60" spans="1:12" x14ac:dyDescent="0.3">
      <c r="A60" s="158" t="s">
        <v>440</v>
      </c>
      <c r="B60" s="144" t="s">
        <v>351</v>
      </c>
      <c r="C60" s="145"/>
      <c r="D60" s="145"/>
      <c r="E60" s="145"/>
      <c r="F60" s="145"/>
      <c r="G60" s="159" t="s">
        <v>441</v>
      </c>
      <c r="H60" s="168">
        <v>-75546.350000000006</v>
      </c>
      <c r="I60" s="168">
        <v>0</v>
      </c>
      <c r="J60" s="168">
        <v>0</v>
      </c>
      <c r="K60" s="168">
        <v>-75546.350000000006</v>
      </c>
      <c r="L60" s="160"/>
    </row>
    <row r="61" spans="1:12" x14ac:dyDescent="0.3">
      <c r="A61" s="158" t="s">
        <v>442</v>
      </c>
      <c r="B61" s="144" t="s">
        <v>351</v>
      </c>
      <c r="C61" s="145"/>
      <c r="D61" s="145"/>
      <c r="E61" s="145"/>
      <c r="F61" s="145"/>
      <c r="G61" s="159" t="s">
        <v>443</v>
      </c>
      <c r="H61" s="168">
        <v>-1373485.13</v>
      </c>
      <c r="I61" s="168">
        <v>0</v>
      </c>
      <c r="J61" s="168">
        <v>0</v>
      </c>
      <c r="K61" s="168">
        <v>-1373485.13</v>
      </c>
      <c r="L61" s="160"/>
    </row>
    <row r="62" spans="1:12" x14ac:dyDescent="0.3">
      <c r="A62" s="158" t="s">
        <v>444</v>
      </c>
      <c r="B62" s="144" t="s">
        <v>351</v>
      </c>
      <c r="C62" s="145"/>
      <c r="D62" s="145"/>
      <c r="E62" s="145"/>
      <c r="F62" s="145"/>
      <c r="G62" s="159" t="s">
        <v>445</v>
      </c>
      <c r="H62" s="168">
        <v>-179970</v>
      </c>
      <c r="I62" s="168">
        <v>0</v>
      </c>
      <c r="J62" s="168">
        <v>0</v>
      </c>
      <c r="K62" s="168">
        <v>-179970</v>
      </c>
      <c r="L62" s="160"/>
    </row>
    <row r="63" spans="1:12" x14ac:dyDescent="0.3">
      <c r="A63" s="158" t="s">
        <v>446</v>
      </c>
      <c r="B63" s="144" t="s">
        <v>351</v>
      </c>
      <c r="C63" s="145"/>
      <c r="D63" s="145"/>
      <c r="E63" s="145"/>
      <c r="F63" s="145"/>
      <c r="G63" s="159" t="s">
        <v>447</v>
      </c>
      <c r="H63" s="168">
        <v>-121079</v>
      </c>
      <c r="I63" s="168">
        <v>0</v>
      </c>
      <c r="J63" s="168">
        <v>0</v>
      </c>
      <c r="K63" s="168">
        <v>-121079</v>
      </c>
      <c r="L63" s="160"/>
    </row>
    <row r="64" spans="1:12" x14ac:dyDescent="0.3">
      <c r="A64" s="161" t="s">
        <v>351</v>
      </c>
      <c r="B64" s="144" t="s">
        <v>351</v>
      </c>
      <c r="C64" s="145"/>
      <c r="D64" s="145"/>
      <c r="E64" s="145"/>
      <c r="F64" s="145"/>
      <c r="G64" s="162" t="s">
        <v>351</v>
      </c>
      <c r="H64" s="169"/>
      <c r="I64" s="169"/>
      <c r="J64" s="169"/>
      <c r="K64" s="169"/>
      <c r="L64" s="163"/>
    </row>
    <row r="65" spans="1:12" x14ac:dyDescent="0.3">
      <c r="A65" s="154" t="s">
        <v>448</v>
      </c>
      <c r="B65" s="144" t="s">
        <v>351</v>
      </c>
      <c r="C65" s="145"/>
      <c r="D65" s="145"/>
      <c r="E65" s="155" t="s">
        <v>449</v>
      </c>
      <c r="F65" s="156"/>
      <c r="G65" s="156"/>
      <c r="H65" s="167">
        <v>34157781.780000001</v>
      </c>
      <c r="I65" s="167">
        <v>31316.45</v>
      </c>
      <c r="J65" s="167">
        <v>4475</v>
      </c>
      <c r="K65" s="167">
        <v>34184623.229999997</v>
      </c>
      <c r="L65" s="157"/>
    </row>
    <row r="66" spans="1:12" x14ac:dyDescent="0.3">
      <c r="A66" s="154" t="s">
        <v>450</v>
      </c>
      <c r="B66" s="144" t="s">
        <v>351</v>
      </c>
      <c r="C66" s="145"/>
      <c r="D66" s="145"/>
      <c r="E66" s="145"/>
      <c r="F66" s="155" t="s">
        <v>449</v>
      </c>
      <c r="G66" s="156"/>
      <c r="H66" s="167">
        <v>34157781.780000001</v>
      </c>
      <c r="I66" s="167">
        <v>31316.45</v>
      </c>
      <c r="J66" s="167">
        <v>4475</v>
      </c>
      <c r="K66" s="167">
        <v>34184623.229999997</v>
      </c>
      <c r="L66" s="157"/>
    </row>
    <row r="67" spans="1:12" x14ac:dyDescent="0.3">
      <c r="A67" s="158" t="s">
        <v>451</v>
      </c>
      <c r="B67" s="144" t="s">
        <v>351</v>
      </c>
      <c r="C67" s="145"/>
      <c r="D67" s="145"/>
      <c r="E67" s="145"/>
      <c r="F67" s="145"/>
      <c r="G67" s="159" t="s">
        <v>432</v>
      </c>
      <c r="H67" s="168">
        <v>269006.09999999998</v>
      </c>
      <c r="I67" s="168">
        <v>0</v>
      </c>
      <c r="J67" s="168">
        <v>0</v>
      </c>
      <c r="K67" s="168">
        <v>269006.09999999998</v>
      </c>
      <c r="L67" s="160"/>
    </row>
    <row r="68" spans="1:12" x14ac:dyDescent="0.3">
      <c r="A68" s="158" t="s">
        <v>452</v>
      </c>
      <c r="B68" s="144" t="s">
        <v>351</v>
      </c>
      <c r="C68" s="145"/>
      <c r="D68" s="145"/>
      <c r="E68" s="145"/>
      <c r="F68" s="145"/>
      <c r="G68" s="159" t="s">
        <v>453</v>
      </c>
      <c r="H68" s="168">
        <v>178724.35</v>
      </c>
      <c r="I68" s="168">
        <v>0</v>
      </c>
      <c r="J68" s="168">
        <v>0</v>
      </c>
      <c r="K68" s="168">
        <v>178724.35</v>
      </c>
      <c r="L68" s="160"/>
    </row>
    <row r="69" spans="1:12" x14ac:dyDescent="0.3">
      <c r="A69" s="158" t="s">
        <v>454</v>
      </c>
      <c r="B69" s="144" t="s">
        <v>351</v>
      </c>
      <c r="C69" s="145"/>
      <c r="D69" s="145"/>
      <c r="E69" s="145"/>
      <c r="F69" s="145"/>
      <c r="G69" s="159" t="s">
        <v>455</v>
      </c>
      <c r="H69" s="168">
        <v>2371607.81</v>
      </c>
      <c r="I69" s="168">
        <v>0</v>
      </c>
      <c r="J69" s="168">
        <v>0</v>
      </c>
      <c r="K69" s="168">
        <v>2371607.81</v>
      </c>
      <c r="L69" s="160"/>
    </row>
    <row r="70" spans="1:12" x14ac:dyDescent="0.3">
      <c r="A70" s="158" t="s">
        <v>456</v>
      </c>
      <c r="B70" s="144" t="s">
        <v>351</v>
      </c>
      <c r="C70" s="145"/>
      <c r="D70" s="145"/>
      <c r="E70" s="145"/>
      <c r="F70" s="145"/>
      <c r="G70" s="159" t="s">
        <v>430</v>
      </c>
      <c r="H70" s="168">
        <v>2809665.18</v>
      </c>
      <c r="I70" s="168">
        <v>4307.75</v>
      </c>
      <c r="J70" s="168">
        <v>408</v>
      </c>
      <c r="K70" s="168">
        <v>2813564.93</v>
      </c>
      <c r="L70" s="160"/>
    </row>
    <row r="71" spans="1:12" x14ac:dyDescent="0.3">
      <c r="A71" s="158" t="s">
        <v>457</v>
      </c>
      <c r="B71" s="144" t="s">
        <v>351</v>
      </c>
      <c r="C71" s="145"/>
      <c r="D71" s="145"/>
      <c r="E71" s="145"/>
      <c r="F71" s="145"/>
      <c r="G71" s="159" t="s">
        <v>428</v>
      </c>
      <c r="H71" s="168">
        <v>9123403.9100000001</v>
      </c>
      <c r="I71" s="168">
        <v>20523.7</v>
      </c>
      <c r="J71" s="168">
        <v>1162</v>
      </c>
      <c r="K71" s="168">
        <v>9142765.6099999994</v>
      </c>
      <c r="L71" s="160"/>
    </row>
    <row r="72" spans="1:12" x14ac:dyDescent="0.3">
      <c r="A72" s="158" t="s">
        <v>458</v>
      </c>
      <c r="B72" s="144" t="s">
        <v>351</v>
      </c>
      <c r="C72" s="145"/>
      <c r="D72" s="145"/>
      <c r="E72" s="145"/>
      <c r="F72" s="145"/>
      <c r="G72" s="159" t="s">
        <v>459</v>
      </c>
      <c r="H72" s="168">
        <v>17226199.93</v>
      </c>
      <c r="I72" s="168">
        <v>3960</v>
      </c>
      <c r="J72" s="168">
        <v>0</v>
      </c>
      <c r="K72" s="168">
        <v>17230159.93</v>
      </c>
      <c r="L72" s="160"/>
    </row>
    <row r="73" spans="1:12" x14ac:dyDescent="0.3">
      <c r="A73" s="158" t="s">
        <v>460</v>
      </c>
      <c r="B73" s="144" t="s">
        <v>351</v>
      </c>
      <c r="C73" s="145"/>
      <c r="D73" s="145"/>
      <c r="E73" s="145"/>
      <c r="F73" s="145"/>
      <c r="G73" s="159" t="s">
        <v>461</v>
      </c>
      <c r="H73" s="168">
        <v>1739600.39</v>
      </c>
      <c r="I73" s="168">
        <v>2525</v>
      </c>
      <c r="J73" s="168">
        <v>2905</v>
      </c>
      <c r="K73" s="168">
        <v>1739220.39</v>
      </c>
      <c r="L73" s="160"/>
    </row>
    <row r="74" spans="1:12" x14ac:dyDescent="0.3">
      <c r="A74" s="158" t="s">
        <v>462</v>
      </c>
      <c r="B74" s="144" t="s">
        <v>351</v>
      </c>
      <c r="C74" s="145"/>
      <c r="D74" s="145"/>
      <c r="E74" s="145"/>
      <c r="F74" s="145"/>
      <c r="G74" s="159" t="s">
        <v>463</v>
      </c>
      <c r="H74" s="168">
        <v>96066.05</v>
      </c>
      <c r="I74" s="168">
        <v>0</v>
      </c>
      <c r="J74" s="168">
        <v>0</v>
      </c>
      <c r="K74" s="168">
        <v>96066.05</v>
      </c>
      <c r="L74" s="160"/>
    </row>
    <row r="75" spans="1:12" x14ac:dyDescent="0.3">
      <c r="A75" s="158" t="s">
        <v>464</v>
      </c>
      <c r="B75" s="144" t="s">
        <v>351</v>
      </c>
      <c r="C75" s="145"/>
      <c r="D75" s="145"/>
      <c r="E75" s="145"/>
      <c r="F75" s="145"/>
      <c r="G75" s="159" t="s">
        <v>426</v>
      </c>
      <c r="H75" s="168">
        <v>274442.06</v>
      </c>
      <c r="I75" s="168">
        <v>0</v>
      </c>
      <c r="J75" s="168">
        <v>0</v>
      </c>
      <c r="K75" s="168">
        <v>274442.06</v>
      </c>
      <c r="L75" s="160"/>
    </row>
    <row r="76" spans="1:12" x14ac:dyDescent="0.3">
      <c r="A76" s="158" t="s">
        <v>465</v>
      </c>
      <c r="B76" s="144" t="s">
        <v>351</v>
      </c>
      <c r="C76" s="145"/>
      <c r="D76" s="145"/>
      <c r="E76" s="145"/>
      <c r="F76" s="145"/>
      <c r="G76" s="159" t="s">
        <v>466</v>
      </c>
      <c r="H76" s="168">
        <v>69066</v>
      </c>
      <c r="I76" s="168">
        <v>0</v>
      </c>
      <c r="J76" s="168">
        <v>0</v>
      </c>
      <c r="K76" s="168">
        <v>69066</v>
      </c>
      <c r="L76" s="160"/>
    </row>
    <row r="77" spans="1:12" x14ac:dyDescent="0.3">
      <c r="A77" s="158" t="s">
        <v>469</v>
      </c>
      <c r="B77" s="144" t="s">
        <v>351</v>
      </c>
      <c r="C77" s="145"/>
      <c r="D77" s="145"/>
      <c r="E77" s="145"/>
      <c r="F77" s="145"/>
      <c r="G77" s="159" t="s">
        <v>470</v>
      </c>
      <c r="H77" s="168">
        <v>1988337</v>
      </c>
      <c r="I77" s="168">
        <v>0</v>
      </c>
      <c r="J77" s="168">
        <v>0</v>
      </c>
      <c r="K77" s="168">
        <v>1988337</v>
      </c>
      <c r="L77" s="160"/>
    </row>
    <row r="78" spans="1:12" x14ac:dyDescent="0.3">
      <c r="A78" s="158" t="s">
        <v>471</v>
      </c>
      <c r="B78" s="144" t="s">
        <v>351</v>
      </c>
      <c r="C78" s="145"/>
      <c r="D78" s="145"/>
      <c r="E78" s="145"/>
      <c r="F78" s="145"/>
      <c r="G78" s="159" t="s">
        <v>472</v>
      </c>
      <c r="H78" s="168">
        <v>-1988337</v>
      </c>
      <c r="I78" s="168">
        <v>0</v>
      </c>
      <c r="J78" s="168">
        <v>0</v>
      </c>
      <c r="K78" s="168">
        <v>-1988337</v>
      </c>
      <c r="L78" s="160"/>
    </row>
    <row r="79" spans="1:12" x14ac:dyDescent="0.3">
      <c r="A79" s="161" t="s">
        <v>351</v>
      </c>
      <c r="B79" s="144" t="s">
        <v>351</v>
      </c>
      <c r="C79" s="145"/>
      <c r="D79" s="145"/>
      <c r="E79" s="145"/>
      <c r="F79" s="145"/>
      <c r="G79" s="162" t="s">
        <v>351</v>
      </c>
      <c r="H79" s="169"/>
      <c r="I79" s="169"/>
      <c r="J79" s="169"/>
      <c r="K79" s="169"/>
      <c r="L79" s="163"/>
    </row>
    <row r="80" spans="1:12" x14ac:dyDescent="0.3">
      <c r="A80" s="154" t="s">
        <v>473</v>
      </c>
      <c r="B80" s="144" t="s">
        <v>351</v>
      </c>
      <c r="C80" s="145"/>
      <c r="D80" s="145"/>
      <c r="E80" s="155" t="s">
        <v>474</v>
      </c>
      <c r="F80" s="156"/>
      <c r="G80" s="156"/>
      <c r="H80" s="167">
        <v>-20790467.609999999</v>
      </c>
      <c r="I80" s="167">
        <v>3384.36</v>
      </c>
      <c r="J80" s="167">
        <v>520852.13</v>
      </c>
      <c r="K80" s="167">
        <v>-21307935.379999999</v>
      </c>
      <c r="L80" s="157"/>
    </row>
    <row r="81" spans="1:12" x14ac:dyDescent="0.3">
      <c r="A81" s="154" t="s">
        <v>475</v>
      </c>
      <c r="B81" s="144" t="s">
        <v>351</v>
      </c>
      <c r="C81" s="145"/>
      <c r="D81" s="145"/>
      <c r="E81" s="145"/>
      <c r="F81" s="155" t="s">
        <v>474</v>
      </c>
      <c r="G81" s="156"/>
      <c r="H81" s="167">
        <v>-20790467.609999999</v>
      </c>
      <c r="I81" s="167">
        <v>3384.36</v>
      </c>
      <c r="J81" s="167">
        <v>520852.13</v>
      </c>
      <c r="K81" s="167">
        <v>-21307935.379999999</v>
      </c>
      <c r="L81" s="157"/>
    </row>
    <row r="82" spans="1:12" x14ac:dyDescent="0.3">
      <c r="A82" s="158" t="s">
        <v>476</v>
      </c>
      <c r="B82" s="144" t="s">
        <v>351</v>
      </c>
      <c r="C82" s="145"/>
      <c r="D82" s="145"/>
      <c r="E82" s="145"/>
      <c r="F82" s="145"/>
      <c r="G82" s="159" t="s">
        <v>477</v>
      </c>
      <c r="H82" s="168">
        <v>-2371607.81</v>
      </c>
      <c r="I82" s="168">
        <v>0</v>
      </c>
      <c r="J82" s="168">
        <v>0</v>
      </c>
      <c r="K82" s="168">
        <v>-2371607.81</v>
      </c>
      <c r="L82" s="160"/>
    </row>
    <row r="83" spans="1:12" x14ac:dyDescent="0.3">
      <c r="A83" s="158" t="s">
        <v>478</v>
      </c>
      <c r="B83" s="144" t="s">
        <v>351</v>
      </c>
      <c r="C83" s="145"/>
      <c r="D83" s="145"/>
      <c r="E83" s="145"/>
      <c r="F83" s="145"/>
      <c r="G83" s="159" t="s">
        <v>439</v>
      </c>
      <c r="H83" s="168">
        <v>-3752769.03</v>
      </c>
      <c r="I83" s="168">
        <v>1162</v>
      </c>
      <c r="J83" s="168">
        <v>95779.32</v>
      </c>
      <c r="K83" s="168">
        <v>-3847386.35</v>
      </c>
      <c r="L83" s="160"/>
    </row>
    <row r="84" spans="1:12" x14ac:dyDescent="0.3">
      <c r="A84" s="158" t="s">
        <v>479</v>
      </c>
      <c r="B84" s="144" t="s">
        <v>351</v>
      </c>
      <c r="C84" s="145"/>
      <c r="D84" s="145"/>
      <c r="E84" s="145"/>
      <c r="F84" s="145"/>
      <c r="G84" s="159" t="s">
        <v>441</v>
      </c>
      <c r="H84" s="168">
        <v>-1484782.09</v>
      </c>
      <c r="I84" s="168">
        <v>246.7</v>
      </c>
      <c r="J84" s="168">
        <v>14758.06</v>
      </c>
      <c r="K84" s="168">
        <v>-1499293.45</v>
      </c>
      <c r="L84" s="160"/>
    </row>
    <row r="85" spans="1:12" x14ac:dyDescent="0.3">
      <c r="A85" s="158" t="s">
        <v>480</v>
      </c>
      <c r="B85" s="144" t="s">
        <v>351</v>
      </c>
      <c r="C85" s="145"/>
      <c r="D85" s="145"/>
      <c r="E85" s="145"/>
      <c r="F85" s="145"/>
      <c r="G85" s="159" t="s">
        <v>443</v>
      </c>
      <c r="H85" s="168">
        <v>-269006.09999999998</v>
      </c>
      <c r="I85" s="168">
        <v>0</v>
      </c>
      <c r="J85" s="168">
        <v>0</v>
      </c>
      <c r="K85" s="168">
        <v>-269006.09999999998</v>
      </c>
      <c r="L85" s="160"/>
    </row>
    <row r="86" spans="1:12" x14ac:dyDescent="0.3">
      <c r="A86" s="158" t="s">
        <v>481</v>
      </c>
      <c r="B86" s="144" t="s">
        <v>351</v>
      </c>
      <c r="C86" s="145"/>
      <c r="D86" s="145"/>
      <c r="E86" s="145"/>
      <c r="F86" s="145"/>
      <c r="G86" s="159" t="s">
        <v>482</v>
      </c>
      <c r="H86" s="168">
        <v>-967103.01</v>
      </c>
      <c r="I86" s="168">
        <v>1975.66</v>
      </c>
      <c r="J86" s="168">
        <v>15045.13</v>
      </c>
      <c r="K86" s="168">
        <v>-980172.48</v>
      </c>
      <c r="L86" s="160"/>
    </row>
    <row r="87" spans="1:12" x14ac:dyDescent="0.3">
      <c r="A87" s="158" t="s">
        <v>483</v>
      </c>
      <c r="B87" s="144" t="s">
        <v>351</v>
      </c>
      <c r="C87" s="145"/>
      <c r="D87" s="145"/>
      <c r="E87" s="145"/>
      <c r="F87" s="145"/>
      <c r="G87" s="159" t="s">
        <v>484</v>
      </c>
      <c r="H87" s="168">
        <v>-84852.42</v>
      </c>
      <c r="I87" s="168">
        <v>0</v>
      </c>
      <c r="J87" s="168">
        <v>741.02</v>
      </c>
      <c r="K87" s="168">
        <v>-85593.44</v>
      </c>
      <c r="L87" s="160"/>
    </row>
    <row r="88" spans="1:12" x14ac:dyDescent="0.3">
      <c r="A88" s="158" t="s">
        <v>485</v>
      </c>
      <c r="B88" s="144" t="s">
        <v>351</v>
      </c>
      <c r="C88" s="145"/>
      <c r="D88" s="145"/>
      <c r="E88" s="145"/>
      <c r="F88" s="145"/>
      <c r="G88" s="159" t="s">
        <v>486</v>
      </c>
      <c r="H88" s="168">
        <v>-11400381.779999999</v>
      </c>
      <c r="I88" s="168">
        <v>0</v>
      </c>
      <c r="J88" s="168">
        <v>392863.7</v>
      </c>
      <c r="K88" s="168">
        <v>-11793245.48</v>
      </c>
      <c r="L88" s="160"/>
    </row>
    <row r="89" spans="1:12" x14ac:dyDescent="0.3">
      <c r="A89" s="158" t="s">
        <v>487</v>
      </c>
      <c r="B89" s="144" t="s">
        <v>351</v>
      </c>
      <c r="C89" s="145"/>
      <c r="D89" s="145"/>
      <c r="E89" s="145"/>
      <c r="F89" s="145"/>
      <c r="G89" s="159" t="s">
        <v>488</v>
      </c>
      <c r="H89" s="168">
        <v>-166463.23000000001</v>
      </c>
      <c r="I89" s="168">
        <v>0</v>
      </c>
      <c r="J89" s="168">
        <v>588.66999999999996</v>
      </c>
      <c r="K89" s="168">
        <v>-167051.9</v>
      </c>
      <c r="L89" s="160"/>
    </row>
    <row r="90" spans="1:12" x14ac:dyDescent="0.3">
      <c r="A90" s="158" t="s">
        <v>489</v>
      </c>
      <c r="B90" s="144" t="s">
        <v>351</v>
      </c>
      <c r="C90" s="145"/>
      <c r="D90" s="145"/>
      <c r="E90" s="145"/>
      <c r="F90" s="145"/>
      <c r="G90" s="159" t="s">
        <v>445</v>
      </c>
      <c r="H90" s="168">
        <v>-271721.42</v>
      </c>
      <c r="I90" s="168">
        <v>0</v>
      </c>
      <c r="J90" s="168">
        <v>267</v>
      </c>
      <c r="K90" s="168">
        <v>-271988.42</v>
      </c>
      <c r="L90" s="160"/>
    </row>
    <row r="91" spans="1:12" x14ac:dyDescent="0.3">
      <c r="A91" s="158" t="s">
        <v>490</v>
      </c>
      <c r="B91" s="144" t="s">
        <v>351</v>
      </c>
      <c r="C91" s="145"/>
      <c r="D91" s="145"/>
      <c r="E91" s="145"/>
      <c r="F91" s="145"/>
      <c r="G91" s="159" t="s">
        <v>491</v>
      </c>
      <c r="H91" s="168">
        <v>-21780.720000000001</v>
      </c>
      <c r="I91" s="168">
        <v>0</v>
      </c>
      <c r="J91" s="168">
        <v>809.23</v>
      </c>
      <c r="K91" s="168">
        <v>-22589.95</v>
      </c>
      <c r="L91" s="160"/>
    </row>
    <row r="92" spans="1:12" x14ac:dyDescent="0.3">
      <c r="A92" s="161" t="s">
        <v>351</v>
      </c>
      <c r="B92" s="144" t="s">
        <v>351</v>
      </c>
      <c r="C92" s="145"/>
      <c r="D92" s="145"/>
      <c r="E92" s="145"/>
      <c r="F92" s="145"/>
      <c r="G92" s="162" t="s">
        <v>351</v>
      </c>
      <c r="H92" s="169"/>
      <c r="I92" s="169"/>
      <c r="J92" s="169"/>
      <c r="K92" s="169"/>
      <c r="L92" s="163"/>
    </row>
    <row r="93" spans="1:12" x14ac:dyDescent="0.3">
      <c r="A93" s="154" t="s">
        <v>492</v>
      </c>
      <c r="B93" s="144" t="s">
        <v>351</v>
      </c>
      <c r="C93" s="145"/>
      <c r="D93" s="145"/>
      <c r="E93" s="155" t="s">
        <v>493</v>
      </c>
      <c r="F93" s="156"/>
      <c r="G93" s="156"/>
      <c r="H93" s="167">
        <v>359400.76</v>
      </c>
      <c r="I93" s="167">
        <v>4091.93</v>
      </c>
      <c r="J93" s="167">
        <v>0</v>
      </c>
      <c r="K93" s="167">
        <v>363492.69</v>
      </c>
      <c r="L93" s="157"/>
    </row>
    <row r="94" spans="1:12" x14ac:dyDescent="0.3">
      <c r="A94" s="154" t="s">
        <v>494</v>
      </c>
      <c r="B94" s="144" t="s">
        <v>351</v>
      </c>
      <c r="C94" s="145"/>
      <c r="D94" s="145"/>
      <c r="E94" s="145"/>
      <c r="F94" s="155" t="s">
        <v>493</v>
      </c>
      <c r="G94" s="156"/>
      <c r="H94" s="167">
        <v>359400.76</v>
      </c>
      <c r="I94" s="167">
        <v>4091.93</v>
      </c>
      <c r="J94" s="167">
        <v>0</v>
      </c>
      <c r="K94" s="167">
        <v>363492.69</v>
      </c>
      <c r="L94" s="157"/>
    </row>
    <row r="95" spans="1:12" x14ac:dyDescent="0.3">
      <c r="A95" s="158" t="s">
        <v>495</v>
      </c>
      <c r="B95" s="144" t="s">
        <v>351</v>
      </c>
      <c r="C95" s="145"/>
      <c r="D95" s="145"/>
      <c r="E95" s="145"/>
      <c r="F95" s="145"/>
      <c r="G95" s="159" t="s">
        <v>496</v>
      </c>
      <c r="H95" s="168">
        <v>359400.76</v>
      </c>
      <c r="I95" s="168">
        <v>4091.93</v>
      </c>
      <c r="J95" s="168">
        <v>0</v>
      </c>
      <c r="K95" s="168">
        <v>363492.69</v>
      </c>
      <c r="L95" s="160"/>
    </row>
    <row r="96" spans="1:12" x14ac:dyDescent="0.3">
      <c r="A96" s="161" t="s">
        <v>351</v>
      </c>
      <c r="B96" s="144" t="s">
        <v>351</v>
      </c>
      <c r="C96" s="145"/>
      <c r="D96" s="145"/>
      <c r="E96" s="145"/>
      <c r="F96" s="145"/>
      <c r="G96" s="162" t="s">
        <v>351</v>
      </c>
      <c r="H96" s="169"/>
      <c r="I96" s="169"/>
      <c r="J96" s="169"/>
      <c r="K96" s="169"/>
      <c r="L96" s="163"/>
    </row>
    <row r="97" spans="1:12" x14ac:dyDescent="0.3">
      <c r="A97" s="154" t="s">
        <v>497</v>
      </c>
      <c r="B97" s="144" t="s">
        <v>351</v>
      </c>
      <c r="C97" s="145"/>
      <c r="D97" s="145"/>
      <c r="E97" s="155" t="s">
        <v>498</v>
      </c>
      <c r="F97" s="156"/>
      <c r="G97" s="156"/>
      <c r="H97" s="167">
        <v>-222500.42</v>
      </c>
      <c r="I97" s="167">
        <v>0</v>
      </c>
      <c r="J97" s="167">
        <v>2744.89</v>
      </c>
      <c r="K97" s="167">
        <v>-225245.31</v>
      </c>
      <c r="L97" s="157"/>
    </row>
    <row r="98" spans="1:12" x14ac:dyDescent="0.3">
      <c r="A98" s="154" t="s">
        <v>499</v>
      </c>
      <c r="B98" s="144" t="s">
        <v>351</v>
      </c>
      <c r="C98" s="145"/>
      <c r="D98" s="145"/>
      <c r="E98" s="145"/>
      <c r="F98" s="155" t="s">
        <v>500</v>
      </c>
      <c r="G98" s="156"/>
      <c r="H98" s="167">
        <v>-222500.42</v>
      </c>
      <c r="I98" s="167">
        <v>0</v>
      </c>
      <c r="J98" s="167">
        <v>2744.89</v>
      </c>
      <c r="K98" s="167">
        <v>-225245.31</v>
      </c>
      <c r="L98" s="157"/>
    </row>
    <row r="99" spans="1:12" x14ac:dyDescent="0.3">
      <c r="A99" s="158" t="s">
        <v>501</v>
      </c>
      <c r="B99" s="144" t="s">
        <v>351</v>
      </c>
      <c r="C99" s="145"/>
      <c r="D99" s="145"/>
      <c r="E99" s="145"/>
      <c r="F99" s="145"/>
      <c r="G99" s="159" t="s">
        <v>502</v>
      </c>
      <c r="H99" s="168">
        <v>-222500.42</v>
      </c>
      <c r="I99" s="168">
        <v>0</v>
      </c>
      <c r="J99" s="168">
        <v>2744.89</v>
      </c>
      <c r="K99" s="168">
        <v>-225245.31</v>
      </c>
      <c r="L99" s="160"/>
    </row>
    <row r="100" spans="1:12" x14ac:dyDescent="0.3">
      <c r="A100" s="154" t="s">
        <v>351</v>
      </c>
      <c r="B100" s="144" t="s">
        <v>351</v>
      </c>
      <c r="C100" s="145"/>
      <c r="D100" s="145"/>
      <c r="E100" s="155" t="s">
        <v>351</v>
      </c>
      <c r="F100" s="156"/>
      <c r="G100" s="156"/>
      <c r="H100" s="166"/>
      <c r="I100" s="166"/>
      <c r="J100" s="166"/>
      <c r="K100" s="166"/>
      <c r="L100" s="156"/>
    </row>
    <row r="101" spans="1:12" x14ac:dyDescent="0.3">
      <c r="A101" s="154" t="s">
        <v>52</v>
      </c>
      <c r="B101" s="155" t="s">
        <v>503</v>
      </c>
      <c r="C101" s="156"/>
      <c r="D101" s="156"/>
      <c r="E101" s="156"/>
      <c r="F101" s="156"/>
      <c r="G101" s="156"/>
      <c r="H101" s="167">
        <v>61324828.590000004</v>
      </c>
      <c r="I101" s="167">
        <v>15604338.119999999</v>
      </c>
      <c r="J101" s="167">
        <v>17540741.390000001</v>
      </c>
      <c r="K101" s="167">
        <v>63261231.859999999</v>
      </c>
      <c r="L101" s="157"/>
    </row>
    <row r="102" spans="1:12" x14ac:dyDescent="0.3">
      <c r="A102" s="154" t="s">
        <v>504</v>
      </c>
      <c r="B102" s="146" t="s">
        <v>351</v>
      </c>
      <c r="C102" s="155" t="s">
        <v>505</v>
      </c>
      <c r="D102" s="156"/>
      <c r="E102" s="156"/>
      <c r="F102" s="156"/>
      <c r="G102" s="156"/>
      <c r="H102" s="167">
        <v>47630194.210000001</v>
      </c>
      <c r="I102" s="167">
        <v>15115058.84</v>
      </c>
      <c r="J102" s="167">
        <v>17539789.309999999</v>
      </c>
      <c r="K102" s="167">
        <v>50054924.68</v>
      </c>
      <c r="L102" s="157"/>
    </row>
    <row r="103" spans="1:12" x14ac:dyDescent="0.3">
      <c r="A103" s="154" t="s">
        <v>506</v>
      </c>
      <c r="B103" s="144" t="s">
        <v>351</v>
      </c>
      <c r="C103" s="145"/>
      <c r="D103" s="155" t="s">
        <v>507</v>
      </c>
      <c r="E103" s="156"/>
      <c r="F103" s="156"/>
      <c r="G103" s="156"/>
      <c r="H103" s="167">
        <v>6680446.79</v>
      </c>
      <c r="I103" s="167">
        <v>9905975.7200000007</v>
      </c>
      <c r="J103" s="167">
        <v>10368498.01</v>
      </c>
      <c r="K103" s="167">
        <v>7142969.0800000001</v>
      </c>
      <c r="L103" s="157"/>
    </row>
    <row r="104" spans="1:12" x14ac:dyDescent="0.3">
      <c r="A104" s="154" t="s">
        <v>508</v>
      </c>
      <c r="B104" s="144" t="s">
        <v>351</v>
      </c>
      <c r="C104" s="145"/>
      <c r="D104" s="145"/>
      <c r="E104" s="155" t="s">
        <v>509</v>
      </c>
      <c r="F104" s="156"/>
      <c r="G104" s="156"/>
      <c r="H104" s="167">
        <v>5043427.6100000003</v>
      </c>
      <c r="I104" s="167">
        <v>7548592.6100000003</v>
      </c>
      <c r="J104" s="167">
        <v>7927176.29</v>
      </c>
      <c r="K104" s="167">
        <v>5422011.29</v>
      </c>
      <c r="L104" s="157"/>
    </row>
    <row r="105" spans="1:12" x14ac:dyDescent="0.3">
      <c r="A105" s="154" t="s">
        <v>510</v>
      </c>
      <c r="B105" s="144" t="s">
        <v>351</v>
      </c>
      <c r="C105" s="145"/>
      <c r="D105" s="145"/>
      <c r="E105" s="145"/>
      <c r="F105" s="155" t="s">
        <v>509</v>
      </c>
      <c r="G105" s="156"/>
      <c r="H105" s="167">
        <v>5043427.6100000003</v>
      </c>
      <c r="I105" s="167">
        <v>7548592.6100000003</v>
      </c>
      <c r="J105" s="167">
        <v>7927176.29</v>
      </c>
      <c r="K105" s="167">
        <v>5422011.29</v>
      </c>
      <c r="L105" s="157"/>
    </row>
    <row r="106" spans="1:12" x14ac:dyDescent="0.3">
      <c r="A106" s="158" t="s">
        <v>511</v>
      </c>
      <c r="B106" s="144" t="s">
        <v>351</v>
      </c>
      <c r="C106" s="145"/>
      <c r="D106" s="145"/>
      <c r="E106" s="145"/>
      <c r="F106" s="145"/>
      <c r="G106" s="159" t="s">
        <v>512</v>
      </c>
      <c r="H106" s="168">
        <v>0</v>
      </c>
      <c r="I106" s="168">
        <v>2082985.31</v>
      </c>
      <c r="J106" s="168">
        <v>2082985.31</v>
      </c>
      <c r="K106" s="168">
        <v>0</v>
      </c>
      <c r="L106" s="160"/>
    </row>
    <row r="107" spans="1:12" x14ac:dyDescent="0.3">
      <c r="A107" s="158" t="s">
        <v>513</v>
      </c>
      <c r="B107" s="144" t="s">
        <v>351</v>
      </c>
      <c r="C107" s="145"/>
      <c r="D107" s="145"/>
      <c r="E107" s="145"/>
      <c r="F107" s="145"/>
      <c r="G107" s="159" t="s">
        <v>514</v>
      </c>
      <c r="H107" s="168">
        <v>3282713.39</v>
      </c>
      <c r="I107" s="168">
        <v>3282713.39</v>
      </c>
      <c r="J107" s="168">
        <v>3443142.68</v>
      </c>
      <c r="K107" s="168">
        <v>3443142.68</v>
      </c>
      <c r="L107" s="160"/>
    </row>
    <row r="108" spans="1:12" x14ac:dyDescent="0.3">
      <c r="A108" s="158" t="s">
        <v>515</v>
      </c>
      <c r="B108" s="144" t="s">
        <v>351</v>
      </c>
      <c r="C108" s="145"/>
      <c r="D108" s="145"/>
      <c r="E108" s="145"/>
      <c r="F108" s="145"/>
      <c r="G108" s="159" t="s">
        <v>516</v>
      </c>
      <c r="H108" s="168">
        <v>1540951.08</v>
      </c>
      <c r="I108" s="168">
        <v>1540951.08</v>
      </c>
      <c r="J108" s="168">
        <v>1757971.92</v>
      </c>
      <c r="K108" s="168">
        <v>1757971.92</v>
      </c>
      <c r="L108" s="160"/>
    </row>
    <row r="109" spans="1:12" x14ac:dyDescent="0.3">
      <c r="A109" s="158" t="s">
        <v>517</v>
      </c>
      <c r="B109" s="144" t="s">
        <v>351</v>
      </c>
      <c r="C109" s="145"/>
      <c r="D109" s="145"/>
      <c r="E109" s="145"/>
      <c r="F109" s="145"/>
      <c r="G109" s="159" t="s">
        <v>518</v>
      </c>
      <c r="H109" s="168">
        <v>0</v>
      </c>
      <c r="I109" s="168">
        <v>8544.9500000000007</v>
      </c>
      <c r="J109" s="168">
        <v>8544.9500000000007</v>
      </c>
      <c r="K109" s="168">
        <v>0</v>
      </c>
      <c r="L109" s="160"/>
    </row>
    <row r="110" spans="1:12" x14ac:dyDescent="0.3">
      <c r="A110" s="158" t="s">
        <v>519</v>
      </c>
      <c r="B110" s="144" t="s">
        <v>351</v>
      </c>
      <c r="C110" s="145"/>
      <c r="D110" s="145"/>
      <c r="E110" s="145"/>
      <c r="F110" s="145"/>
      <c r="G110" s="159" t="s">
        <v>520</v>
      </c>
      <c r="H110" s="168">
        <v>0</v>
      </c>
      <c r="I110" s="168">
        <v>37696.269999999997</v>
      </c>
      <c r="J110" s="168">
        <v>37696.269999999997</v>
      </c>
      <c r="K110" s="168">
        <v>0</v>
      </c>
      <c r="L110" s="160"/>
    </row>
    <row r="111" spans="1:12" x14ac:dyDescent="0.3">
      <c r="A111" s="158" t="s">
        <v>521</v>
      </c>
      <c r="B111" s="144" t="s">
        <v>351</v>
      </c>
      <c r="C111" s="145"/>
      <c r="D111" s="145"/>
      <c r="E111" s="145"/>
      <c r="F111" s="145"/>
      <c r="G111" s="159" t="s">
        <v>522</v>
      </c>
      <c r="H111" s="168">
        <v>219763.14</v>
      </c>
      <c r="I111" s="168">
        <v>595701.61</v>
      </c>
      <c r="J111" s="168">
        <v>596835.16</v>
      </c>
      <c r="K111" s="168">
        <v>220896.69</v>
      </c>
      <c r="L111" s="160"/>
    </row>
    <row r="112" spans="1:12" x14ac:dyDescent="0.3">
      <c r="A112" s="161" t="s">
        <v>351</v>
      </c>
      <c r="B112" s="144" t="s">
        <v>351</v>
      </c>
      <c r="C112" s="145"/>
      <c r="D112" s="145"/>
      <c r="E112" s="145"/>
      <c r="F112" s="145"/>
      <c r="G112" s="162" t="s">
        <v>351</v>
      </c>
      <c r="H112" s="169"/>
      <c r="I112" s="169"/>
      <c r="J112" s="169"/>
      <c r="K112" s="169"/>
      <c r="L112" s="163"/>
    </row>
    <row r="113" spans="1:12" x14ac:dyDescent="0.3">
      <c r="A113" s="154" t="s">
        <v>523</v>
      </c>
      <c r="B113" s="144" t="s">
        <v>351</v>
      </c>
      <c r="C113" s="145"/>
      <c r="D113" s="145"/>
      <c r="E113" s="155" t="s">
        <v>524</v>
      </c>
      <c r="F113" s="156"/>
      <c r="G113" s="156"/>
      <c r="H113" s="167">
        <v>846361.09</v>
      </c>
      <c r="I113" s="167">
        <v>857765.01</v>
      </c>
      <c r="J113" s="167">
        <v>928368.62</v>
      </c>
      <c r="K113" s="167">
        <v>916964.7</v>
      </c>
      <c r="L113" s="157"/>
    </row>
    <row r="114" spans="1:12" x14ac:dyDescent="0.3">
      <c r="A114" s="154" t="s">
        <v>525</v>
      </c>
      <c r="B114" s="144" t="s">
        <v>351</v>
      </c>
      <c r="C114" s="145"/>
      <c r="D114" s="145"/>
      <c r="E114" s="145"/>
      <c r="F114" s="155" t="s">
        <v>524</v>
      </c>
      <c r="G114" s="156"/>
      <c r="H114" s="167">
        <v>846361.09</v>
      </c>
      <c r="I114" s="167">
        <v>857765.01</v>
      </c>
      <c r="J114" s="167">
        <v>928368.62</v>
      </c>
      <c r="K114" s="167">
        <v>916964.7</v>
      </c>
      <c r="L114" s="157"/>
    </row>
    <row r="115" spans="1:12" x14ac:dyDescent="0.3">
      <c r="A115" s="158" t="s">
        <v>526</v>
      </c>
      <c r="B115" s="144" t="s">
        <v>351</v>
      </c>
      <c r="C115" s="145"/>
      <c r="D115" s="145"/>
      <c r="E115" s="145"/>
      <c r="F115" s="145"/>
      <c r="G115" s="159" t="s">
        <v>527</v>
      </c>
      <c r="H115" s="168">
        <v>663676.68999999994</v>
      </c>
      <c r="I115" s="168">
        <v>675080.61</v>
      </c>
      <c r="J115" s="168">
        <v>730936.61</v>
      </c>
      <c r="K115" s="168">
        <v>719532.69</v>
      </c>
      <c r="L115" s="160"/>
    </row>
    <row r="116" spans="1:12" x14ac:dyDescent="0.3">
      <c r="A116" s="158" t="s">
        <v>528</v>
      </c>
      <c r="B116" s="144" t="s">
        <v>351</v>
      </c>
      <c r="C116" s="145"/>
      <c r="D116" s="145"/>
      <c r="E116" s="145"/>
      <c r="F116" s="145"/>
      <c r="G116" s="159" t="s">
        <v>529</v>
      </c>
      <c r="H116" s="168">
        <v>151354.9</v>
      </c>
      <c r="I116" s="168">
        <v>151354.9</v>
      </c>
      <c r="J116" s="168">
        <v>162860.26999999999</v>
      </c>
      <c r="K116" s="168">
        <v>162860.26999999999</v>
      </c>
      <c r="L116" s="160"/>
    </row>
    <row r="117" spans="1:12" x14ac:dyDescent="0.3">
      <c r="A117" s="158" t="s">
        <v>532</v>
      </c>
      <c r="B117" s="144" t="s">
        <v>351</v>
      </c>
      <c r="C117" s="145"/>
      <c r="D117" s="145"/>
      <c r="E117" s="145"/>
      <c r="F117" s="145"/>
      <c r="G117" s="159" t="s">
        <v>533</v>
      </c>
      <c r="H117" s="168">
        <v>18757.990000000002</v>
      </c>
      <c r="I117" s="168">
        <v>18757.990000000002</v>
      </c>
      <c r="J117" s="168">
        <v>20193.8</v>
      </c>
      <c r="K117" s="168">
        <v>20193.8</v>
      </c>
      <c r="L117" s="160"/>
    </row>
    <row r="118" spans="1:12" x14ac:dyDescent="0.3">
      <c r="A118" s="158" t="s">
        <v>534</v>
      </c>
      <c r="B118" s="144" t="s">
        <v>351</v>
      </c>
      <c r="C118" s="145"/>
      <c r="D118" s="145"/>
      <c r="E118" s="145"/>
      <c r="F118" s="145"/>
      <c r="G118" s="159" t="s">
        <v>535</v>
      </c>
      <c r="H118" s="168">
        <v>12571.51</v>
      </c>
      <c r="I118" s="168">
        <v>12571.51</v>
      </c>
      <c r="J118" s="168">
        <v>14377.94</v>
      </c>
      <c r="K118" s="168">
        <v>14377.94</v>
      </c>
      <c r="L118" s="160"/>
    </row>
    <row r="119" spans="1:12" x14ac:dyDescent="0.3">
      <c r="A119" s="161" t="s">
        <v>351</v>
      </c>
      <c r="B119" s="144" t="s">
        <v>351</v>
      </c>
      <c r="C119" s="145"/>
      <c r="D119" s="145"/>
      <c r="E119" s="145"/>
      <c r="F119" s="145"/>
      <c r="G119" s="162" t="s">
        <v>351</v>
      </c>
      <c r="H119" s="169"/>
      <c r="I119" s="169"/>
      <c r="J119" s="169"/>
      <c r="K119" s="169"/>
      <c r="L119" s="163"/>
    </row>
    <row r="120" spans="1:12" x14ac:dyDescent="0.3">
      <c r="A120" s="154" t="s">
        <v>536</v>
      </c>
      <c r="B120" s="144" t="s">
        <v>351</v>
      </c>
      <c r="C120" s="145"/>
      <c r="D120" s="145"/>
      <c r="E120" s="155" t="s">
        <v>537</v>
      </c>
      <c r="F120" s="156"/>
      <c r="G120" s="156"/>
      <c r="H120" s="167">
        <v>255371.5</v>
      </c>
      <c r="I120" s="167">
        <v>241191.1</v>
      </c>
      <c r="J120" s="167">
        <v>267125.25</v>
      </c>
      <c r="K120" s="167">
        <v>281305.65000000002</v>
      </c>
      <c r="L120" s="157"/>
    </row>
    <row r="121" spans="1:12" x14ac:dyDescent="0.3">
      <c r="A121" s="154" t="s">
        <v>538</v>
      </c>
      <c r="B121" s="144" t="s">
        <v>351</v>
      </c>
      <c r="C121" s="145"/>
      <c r="D121" s="145"/>
      <c r="E121" s="145"/>
      <c r="F121" s="155" t="s">
        <v>537</v>
      </c>
      <c r="G121" s="156"/>
      <c r="H121" s="167">
        <v>255371.5</v>
      </c>
      <c r="I121" s="167">
        <v>241191.1</v>
      </c>
      <c r="J121" s="167">
        <v>267125.25</v>
      </c>
      <c r="K121" s="167">
        <v>281305.65000000002</v>
      </c>
      <c r="L121" s="157"/>
    </row>
    <row r="122" spans="1:12" x14ac:dyDescent="0.3">
      <c r="A122" s="158" t="s">
        <v>539</v>
      </c>
      <c r="B122" s="144" t="s">
        <v>351</v>
      </c>
      <c r="C122" s="145"/>
      <c r="D122" s="145"/>
      <c r="E122" s="145"/>
      <c r="F122" s="145"/>
      <c r="G122" s="159" t="s">
        <v>540</v>
      </c>
      <c r="H122" s="168">
        <v>128435.72</v>
      </c>
      <c r="I122" s="168">
        <v>128435.72</v>
      </c>
      <c r="J122" s="168">
        <v>157540.42000000001</v>
      </c>
      <c r="K122" s="168">
        <v>157540.42000000001</v>
      </c>
      <c r="L122" s="160"/>
    </row>
    <row r="123" spans="1:12" x14ac:dyDescent="0.3">
      <c r="A123" s="158" t="s">
        <v>541</v>
      </c>
      <c r="B123" s="144" t="s">
        <v>351</v>
      </c>
      <c r="C123" s="145"/>
      <c r="D123" s="145"/>
      <c r="E123" s="145"/>
      <c r="F123" s="145"/>
      <c r="G123" s="159" t="s">
        <v>542</v>
      </c>
      <c r="H123" s="168">
        <v>613.54</v>
      </c>
      <c r="I123" s="168">
        <v>613.54</v>
      </c>
      <c r="J123" s="168">
        <v>1263.68</v>
      </c>
      <c r="K123" s="168">
        <v>1263.68</v>
      </c>
      <c r="L123" s="160"/>
    </row>
    <row r="124" spans="1:12" x14ac:dyDescent="0.3">
      <c r="A124" s="158" t="s">
        <v>543</v>
      </c>
      <c r="B124" s="144" t="s">
        <v>351</v>
      </c>
      <c r="C124" s="145"/>
      <c r="D124" s="145"/>
      <c r="E124" s="145"/>
      <c r="F124" s="145"/>
      <c r="G124" s="159" t="s">
        <v>544</v>
      </c>
      <c r="H124" s="168">
        <v>6225.12</v>
      </c>
      <c r="I124" s="168">
        <v>6225.18</v>
      </c>
      <c r="J124" s="168">
        <v>5933.23</v>
      </c>
      <c r="K124" s="168">
        <v>5933.17</v>
      </c>
      <c r="L124" s="160"/>
    </row>
    <row r="125" spans="1:12" x14ac:dyDescent="0.3">
      <c r="A125" s="158" t="s">
        <v>545</v>
      </c>
      <c r="B125" s="144" t="s">
        <v>351</v>
      </c>
      <c r="C125" s="145"/>
      <c r="D125" s="145"/>
      <c r="E125" s="145"/>
      <c r="F125" s="145"/>
      <c r="G125" s="159" t="s">
        <v>546</v>
      </c>
      <c r="H125" s="168">
        <v>41188.050000000003</v>
      </c>
      <c r="I125" s="168">
        <v>27007.59</v>
      </c>
      <c r="J125" s="168">
        <v>26132.43</v>
      </c>
      <c r="K125" s="168">
        <v>40312.89</v>
      </c>
      <c r="L125" s="160"/>
    </row>
    <row r="126" spans="1:12" x14ac:dyDescent="0.3">
      <c r="A126" s="158" t="s">
        <v>547</v>
      </c>
      <c r="B126" s="144" t="s">
        <v>351</v>
      </c>
      <c r="C126" s="145"/>
      <c r="D126" s="145"/>
      <c r="E126" s="145"/>
      <c r="F126" s="145"/>
      <c r="G126" s="159" t="s">
        <v>548</v>
      </c>
      <c r="H126" s="168">
        <v>42994.09</v>
      </c>
      <c r="I126" s="168">
        <v>42994.09</v>
      </c>
      <c r="J126" s="168">
        <v>43709.73</v>
      </c>
      <c r="K126" s="168">
        <v>43709.73</v>
      </c>
      <c r="L126" s="160"/>
    </row>
    <row r="127" spans="1:12" x14ac:dyDescent="0.3">
      <c r="A127" s="158" t="s">
        <v>549</v>
      </c>
      <c r="B127" s="144" t="s">
        <v>351</v>
      </c>
      <c r="C127" s="145"/>
      <c r="D127" s="145"/>
      <c r="E127" s="145"/>
      <c r="F127" s="145"/>
      <c r="G127" s="159" t="s">
        <v>550</v>
      </c>
      <c r="H127" s="168">
        <v>13658.71</v>
      </c>
      <c r="I127" s="168">
        <v>13658.71</v>
      </c>
      <c r="J127" s="168">
        <v>12147.81</v>
      </c>
      <c r="K127" s="168">
        <v>12147.81</v>
      </c>
      <c r="L127" s="160"/>
    </row>
    <row r="128" spans="1:12" x14ac:dyDescent="0.3">
      <c r="A128" s="158" t="s">
        <v>551</v>
      </c>
      <c r="B128" s="144" t="s">
        <v>351</v>
      </c>
      <c r="C128" s="145"/>
      <c r="D128" s="145"/>
      <c r="E128" s="145"/>
      <c r="F128" s="145"/>
      <c r="G128" s="159" t="s">
        <v>552</v>
      </c>
      <c r="H128" s="168">
        <v>2055.92</v>
      </c>
      <c r="I128" s="168">
        <v>2055.92</v>
      </c>
      <c r="J128" s="168">
        <v>2318.9299999999998</v>
      </c>
      <c r="K128" s="168">
        <v>2318.9299999999998</v>
      </c>
      <c r="L128" s="160"/>
    </row>
    <row r="129" spans="1:12" x14ac:dyDescent="0.3">
      <c r="A129" s="158" t="s">
        <v>553</v>
      </c>
      <c r="B129" s="144" t="s">
        <v>351</v>
      </c>
      <c r="C129" s="145"/>
      <c r="D129" s="145"/>
      <c r="E129" s="145"/>
      <c r="F129" s="145"/>
      <c r="G129" s="159" t="s">
        <v>554</v>
      </c>
      <c r="H129" s="168">
        <v>20200.349999999999</v>
      </c>
      <c r="I129" s="168">
        <v>20200.349999999999</v>
      </c>
      <c r="J129" s="168">
        <v>18079.02</v>
      </c>
      <c r="K129" s="168">
        <v>18079.02</v>
      </c>
      <c r="L129" s="160"/>
    </row>
    <row r="130" spans="1:12" x14ac:dyDescent="0.3">
      <c r="A130" s="161" t="s">
        <v>351</v>
      </c>
      <c r="B130" s="144" t="s">
        <v>351</v>
      </c>
      <c r="C130" s="145"/>
      <c r="D130" s="145"/>
      <c r="E130" s="145"/>
      <c r="F130" s="145"/>
      <c r="G130" s="162" t="s">
        <v>351</v>
      </c>
      <c r="H130" s="169"/>
      <c r="I130" s="169"/>
      <c r="J130" s="169"/>
      <c r="K130" s="169"/>
      <c r="L130" s="163"/>
    </row>
    <row r="131" spans="1:12" x14ac:dyDescent="0.3">
      <c r="A131" s="154" t="s">
        <v>555</v>
      </c>
      <c r="B131" s="144" t="s">
        <v>351</v>
      </c>
      <c r="C131" s="145"/>
      <c r="D131" s="145"/>
      <c r="E131" s="155" t="s">
        <v>556</v>
      </c>
      <c r="F131" s="156"/>
      <c r="G131" s="156"/>
      <c r="H131" s="167">
        <v>535286.59</v>
      </c>
      <c r="I131" s="167">
        <v>1258427</v>
      </c>
      <c r="J131" s="167">
        <v>1245827.8500000001</v>
      </c>
      <c r="K131" s="167">
        <v>522687.44</v>
      </c>
      <c r="L131" s="157"/>
    </row>
    <row r="132" spans="1:12" x14ac:dyDescent="0.3">
      <c r="A132" s="154" t="s">
        <v>557</v>
      </c>
      <c r="B132" s="144" t="s">
        <v>351</v>
      </c>
      <c r="C132" s="145"/>
      <c r="D132" s="145"/>
      <c r="E132" s="145"/>
      <c r="F132" s="155" t="s">
        <v>556</v>
      </c>
      <c r="G132" s="156"/>
      <c r="H132" s="167">
        <v>535286.59</v>
      </c>
      <c r="I132" s="167">
        <v>1258427</v>
      </c>
      <c r="J132" s="167">
        <v>1245827.8500000001</v>
      </c>
      <c r="K132" s="167">
        <v>522687.44</v>
      </c>
      <c r="L132" s="157"/>
    </row>
    <row r="133" spans="1:12" x14ac:dyDescent="0.3">
      <c r="A133" s="158" t="s">
        <v>558</v>
      </c>
      <c r="B133" s="144" t="s">
        <v>351</v>
      </c>
      <c r="C133" s="145"/>
      <c r="D133" s="145"/>
      <c r="E133" s="145"/>
      <c r="F133" s="145"/>
      <c r="G133" s="159" t="s">
        <v>559</v>
      </c>
      <c r="H133" s="168">
        <v>535286.59</v>
      </c>
      <c r="I133" s="168">
        <v>1258427</v>
      </c>
      <c r="J133" s="168">
        <v>1245827.8500000001</v>
      </c>
      <c r="K133" s="168">
        <v>522687.44</v>
      </c>
      <c r="L133" s="160"/>
    </row>
    <row r="134" spans="1:12" x14ac:dyDescent="0.3">
      <c r="A134" s="161" t="s">
        <v>351</v>
      </c>
      <c r="B134" s="144" t="s">
        <v>351</v>
      </c>
      <c r="C134" s="145"/>
      <c r="D134" s="145"/>
      <c r="E134" s="145"/>
      <c r="F134" s="145"/>
      <c r="G134" s="162" t="s">
        <v>351</v>
      </c>
      <c r="H134" s="169"/>
      <c r="I134" s="169"/>
      <c r="J134" s="169"/>
      <c r="K134" s="169"/>
      <c r="L134" s="163"/>
    </row>
    <row r="135" spans="1:12" x14ac:dyDescent="0.3">
      <c r="A135" s="154" t="s">
        <v>563</v>
      </c>
      <c r="B135" s="144" t="s">
        <v>351</v>
      </c>
      <c r="C135" s="145"/>
      <c r="D135" s="155" t="s">
        <v>564</v>
      </c>
      <c r="E135" s="156"/>
      <c r="F135" s="156"/>
      <c r="G135" s="156"/>
      <c r="H135" s="167">
        <v>40949747.420000002</v>
      </c>
      <c r="I135" s="167">
        <v>5209083.12</v>
      </c>
      <c r="J135" s="167">
        <v>7171291.2999999998</v>
      </c>
      <c r="K135" s="167">
        <v>42911955.600000001</v>
      </c>
      <c r="L135" s="157"/>
    </row>
    <row r="136" spans="1:12" x14ac:dyDescent="0.3">
      <c r="A136" s="154" t="s">
        <v>565</v>
      </c>
      <c r="B136" s="144" t="s">
        <v>351</v>
      </c>
      <c r="C136" s="145"/>
      <c r="D136" s="145"/>
      <c r="E136" s="155" t="s">
        <v>564</v>
      </c>
      <c r="F136" s="156"/>
      <c r="G136" s="156"/>
      <c r="H136" s="167">
        <v>40949747.420000002</v>
      </c>
      <c r="I136" s="167">
        <v>5209083.12</v>
      </c>
      <c r="J136" s="167">
        <v>7171291.2999999998</v>
      </c>
      <c r="K136" s="167">
        <v>42911955.600000001</v>
      </c>
      <c r="L136" s="157"/>
    </row>
    <row r="137" spans="1:12" x14ac:dyDescent="0.3">
      <c r="A137" s="154" t="s">
        <v>566</v>
      </c>
      <c r="B137" s="144" t="s">
        <v>351</v>
      </c>
      <c r="C137" s="145"/>
      <c r="D137" s="145"/>
      <c r="E137" s="145"/>
      <c r="F137" s="155" t="s">
        <v>564</v>
      </c>
      <c r="G137" s="156"/>
      <c r="H137" s="167">
        <v>40949747.420000002</v>
      </c>
      <c r="I137" s="167">
        <v>5209083.12</v>
      </c>
      <c r="J137" s="167">
        <v>7171291.2999999998</v>
      </c>
      <c r="K137" s="167">
        <v>42911955.600000001</v>
      </c>
      <c r="L137" s="157"/>
    </row>
    <row r="138" spans="1:12" x14ac:dyDescent="0.3">
      <c r="A138" s="158" t="s">
        <v>567</v>
      </c>
      <c r="B138" s="144" t="s">
        <v>351</v>
      </c>
      <c r="C138" s="145"/>
      <c r="D138" s="145"/>
      <c r="E138" s="145"/>
      <c r="F138" s="145"/>
      <c r="G138" s="159" t="s">
        <v>568</v>
      </c>
      <c r="H138" s="168">
        <v>40949747.420000002</v>
      </c>
      <c r="I138" s="168">
        <v>5209083.12</v>
      </c>
      <c r="J138" s="168">
        <v>7171291.2999999998</v>
      </c>
      <c r="K138" s="168">
        <v>42911955.600000001</v>
      </c>
      <c r="L138" s="160"/>
    </row>
    <row r="139" spans="1:12" x14ac:dyDescent="0.3">
      <c r="A139" s="161" t="s">
        <v>351</v>
      </c>
      <c r="B139" s="144" t="s">
        <v>351</v>
      </c>
      <c r="C139" s="145"/>
      <c r="D139" s="145"/>
      <c r="E139" s="145"/>
      <c r="F139" s="145"/>
      <c r="G139" s="162" t="s">
        <v>351</v>
      </c>
      <c r="H139" s="169"/>
      <c r="I139" s="169"/>
      <c r="J139" s="169"/>
      <c r="K139" s="169"/>
      <c r="L139" s="163"/>
    </row>
    <row r="140" spans="1:12" x14ac:dyDescent="0.3">
      <c r="A140" s="154" t="s">
        <v>569</v>
      </c>
      <c r="B140" s="146" t="s">
        <v>351</v>
      </c>
      <c r="C140" s="155" t="s">
        <v>570</v>
      </c>
      <c r="D140" s="156"/>
      <c r="E140" s="156"/>
      <c r="F140" s="156"/>
      <c r="G140" s="156"/>
      <c r="H140" s="167">
        <v>15682971.380000001</v>
      </c>
      <c r="I140" s="167">
        <v>489279.28</v>
      </c>
      <c r="J140" s="167">
        <v>952.08</v>
      </c>
      <c r="K140" s="167">
        <v>15194644.18</v>
      </c>
      <c r="L140" s="157"/>
    </row>
    <row r="141" spans="1:12" x14ac:dyDescent="0.3">
      <c r="A141" s="154" t="s">
        <v>571</v>
      </c>
      <c r="B141" s="144" t="s">
        <v>351</v>
      </c>
      <c r="C141" s="145"/>
      <c r="D141" s="155" t="s">
        <v>572</v>
      </c>
      <c r="E141" s="156"/>
      <c r="F141" s="156"/>
      <c r="G141" s="156"/>
      <c r="H141" s="167">
        <v>15682971.380000001</v>
      </c>
      <c r="I141" s="167">
        <v>489279.28</v>
      </c>
      <c r="J141" s="167">
        <v>952.08</v>
      </c>
      <c r="K141" s="167">
        <v>15194644.18</v>
      </c>
      <c r="L141" s="157"/>
    </row>
    <row r="142" spans="1:12" x14ac:dyDescent="0.3">
      <c r="A142" s="154" t="s">
        <v>573</v>
      </c>
      <c r="B142" s="144" t="s">
        <v>351</v>
      </c>
      <c r="C142" s="145"/>
      <c r="D142" s="145"/>
      <c r="E142" s="155" t="s">
        <v>574</v>
      </c>
      <c r="F142" s="156"/>
      <c r="G142" s="156"/>
      <c r="H142" s="167">
        <v>15363713.779999999</v>
      </c>
      <c r="I142" s="167">
        <v>483957.97</v>
      </c>
      <c r="J142" s="167">
        <v>0</v>
      </c>
      <c r="K142" s="167">
        <v>14879755.810000001</v>
      </c>
      <c r="L142" s="157"/>
    </row>
    <row r="143" spans="1:12" x14ac:dyDescent="0.3">
      <c r="A143" s="154" t="s">
        <v>575</v>
      </c>
      <c r="B143" s="144" t="s">
        <v>351</v>
      </c>
      <c r="C143" s="145"/>
      <c r="D143" s="145"/>
      <c r="E143" s="145"/>
      <c r="F143" s="155" t="s">
        <v>574</v>
      </c>
      <c r="G143" s="156"/>
      <c r="H143" s="167">
        <v>15363713.779999999</v>
      </c>
      <c r="I143" s="167">
        <v>483957.97</v>
      </c>
      <c r="J143" s="167">
        <v>0</v>
      </c>
      <c r="K143" s="167">
        <v>14879755.810000001</v>
      </c>
      <c r="L143" s="157"/>
    </row>
    <row r="144" spans="1:12" x14ac:dyDescent="0.3">
      <c r="A144" s="158" t="s">
        <v>578</v>
      </c>
      <c r="B144" s="144" t="s">
        <v>351</v>
      </c>
      <c r="C144" s="145"/>
      <c r="D144" s="145"/>
      <c r="E144" s="145"/>
      <c r="F144" s="145"/>
      <c r="G144" s="159" t="s">
        <v>579</v>
      </c>
      <c r="H144" s="168">
        <v>15363713.779999999</v>
      </c>
      <c r="I144" s="168">
        <v>483957.97</v>
      </c>
      <c r="J144" s="168">
        <v>0</v>
      </c>
      <c r="K144" s="168">
        <v>14879755.810000001</v>
      </c>
      <c r="L144" s="160"/>
    </row>
    <row r="145" spans="1:12" x14ac:dyDescent="0.3">
      <c r="A145" s="161" t="s">
        <v>351</v>
      </c>
      <c r="B145" s="144" t="s">
        <v>351</v>
      </c>
      <c r="C145" s="145"/>
      <c r="D145" s="145"/>
      <c r="E145" s="145"/>
      <c r="F145" s="145"/>
      <c r="G145" s="162" t="s">
        <v>351</v>
      </c>
      <c r="H145" s="169"/>
      <c r="I145" s="169"/>
      <c r="J145" s="169"/>
      <c r="K145" s="169"/>
      <c r="L145" s="163"/>
    </row>
    <row r="146" spans="1:12" x14ac:dyDescent="0.3">
      <c r="A146" s="154" t="s">
        <v>580</v>
      </c>
      <c r="B146" s="144" t="s">
        <v>351</v>
      </c>
      <c r="C146" s="145"/>
      <c r="D146" s="145"/>
      <c r="E146" s="155" t="s">
        <v>581</v>
      </c>
      <c r="F146" s="156"/>
      <c r="G146" s="156"/>
      <c r="H146" s="167">
        <v>128837.73</v>
      </c>
      <c r="I146" s="167">
        <v>5321.31</v>
      </c>
      <c r="J146" s="167">
        <v>0</v>
      </c>
      <c r="K146" s="167">
        <v>123516.42</v>
      </c>
      <c r="L146" s="157"/>
    </row>
    <row r="147" spans="1:12" x14ac:dyDescent="0.3">
      <c r="A147" s="154" t="s">
        <v>582</v>
      </c>
      <c r="B147" s="144" t="s">
        <v>351</v>
      </c>
      <c r="C147" s="145"/>
      <c r="D147" s="145"/>
      <c r="E147" s="145"/>
      <c r="F147" s="155" t="s">
        <v>581</v>
      </c>
      <c r="G147" s="156"/>
      <c r="H147" s="167">
        <v>128837.73</v>
      </c>
      <c r="I147" s="167">
        <v>5321.31</v>
      </c>
      <c r="J147" s="167">
        <v>0</v>
      </c>
      <c r="K147" s="167">
        <v>123516.42</v>
      </c>
      <c r="L147" s="157"/>
    </row>
    <row r="148" spans="1:12" x14ac:dyDescent="0.3">
      <c r="A148" s="158" t="s">
        <v>583</v>
      </c>
      <c r="B148" s="144" t="s">
        <v>351</v>
      </c>
      <c r="C148" s="145"/>
      <c r="D148" s="145"/>
      <c r="E148" s="145"/>
      <c r="F148" s="145"/>
      <c r="G148" s="159" t="s">
        <v>584</v>
      </c>
      <c r="H148" s="168">
        <v>128837.73</v>
      </c>
      <c r="I148" s="168">
        <v>5321.31</v>
      </c>
      <c r="J148" s="168">
        <v>0</v>
      </c>
      <c r="K148" s="168">
        <v>123516.42</v>
      </c>
      <c r="L148" s="160"/>
    </row>
    <row r="149" spans="1:12" x14ac:dyDescent="0.3">
      <c r="A149" s="161" t="s">
        <v>351</v>
      </c>
      <c r="B149" s="144" t="s">
        <v>351</v>
      </c>
      <c r="C149" s="145"/>
      <c r="D149" s="145"/>
      <c r="E149" s="145"/>
      <c r="F149" s="145"/>
      <c r="G149" s="162" t="s">
        <v>351</v>
      </c>
      <c r="H149" s="169"/>
      <c r="I149" s="169"/>
      <c r="J149" s="169"/>
      <c r="K149" s="169"/>
      <c r="L149" s="163"/>
    </row>
    <row r="150" spans="1:12" x14ac:dyDescent="0.3">
      <c r="A150" s="154" t="s">
        <v>585</v>
      </c>
      <c r="B150" s="144" t="s">
        <v>351</v>
      </c>
      <c r="C150" s="145"/>
      <c r="D150" s="145"/>
      <c r="E150" s="155" t="s">
        <v>586</v>
      </c>
      <c r="F150" s="156"/>
      <c r="G150" s="156"/>
      <c r="H150" s="167">
        <v>190419.87</v>
      </c>
      <c r="I150" s="167">
        <v>0</v>
      </c>
      <c r="J150" s="167">
        <v>952.08</v>
      </c>
      <c r="K150" s="167">
        <v>191371.95</v>
      </c>
      <c r="L150" s="157"/>
    </row>
    <row r="151" spans="1:12" x14ac:dyDescent="0.3">
      <c r="A151" s="154" t="s">
        <v>587</v>
      </c>
      <c r="B151" s="144" t="s">
        <v>351</v>
      </c>
      <c r="C151" s="145"/>
      <c r="D151" s="145"/>
      <c r="E151" s="145"/>
      <c r="F151" s="155" t="s">
        <v>586</v>
      </c>
      <c r="G151" s="156"/>
      <c r="H151" s="167">
        <v>190419.87</v>
      </c>
      <c r="I151" s="167">
        <v>0</v>
      </c>
      <c r="J151" s="167">
        <v>952.08</v>
      </c>
      <c r="K151" s="167">
        <v>191371.95</v>
      </c>
      <c r="L151" s="157"/>
    </row>
    <row r="152" spans="1:12" x14ac:dyDescent="0.3">
      <c r="A152" s="158" t="s">
        <v>588</v>
      </c>
      <c r="B152" s="144" t="s">
        <v>351</v>
      </c>
      <c r="C152" s="145"/>
      <c r="D152" s="145"/>
      <c r="E152" s="145"/>
      <c r="F152" s="145"/>
      <c r="G152" s="159" t="s">
        <v>589</v>
      </c>
      <c r="H152" s="168">
        <v>146170.04999999999</v>
      </c>
      <c r="I152" s="168">
        <v>0</v>
      </c>
      <c r="J152" s="168">
        <v>730.84</v>
      </c>
      <c r="K152" s="168">
        <v>146900.89000000001</v>
      </c>
      <c r="L152" s="160"/>
    </row>
    <row r="153" spans="1:12" x14ac:dyDescent="0.3">
      <c r="A153" s="158" t="s">
        <v>590</v>
      </c>
      <c r="B153" s="144" t="s">
        <v>351</v>
      </c>
      <c r="C153" s="145"/>
      <c r="D153" s="145"/>
      <c r="E153" s="145"/>
      <c r="F153" s="145"/>
      <c r="G153" s="159" t="s">
        <v>591</v>
      </c>
      <c r="H153" s="168">
        <v>44249.82</v>
      </c>
      <c r="I153" s="168">
        <v>0</v>
      </c>
      <c r="J153" s="168">
        <v>221.24</v>
      </c>
      <c r="K153" s="168">
        <v>44471.06</v>
      </c>
      <c r="L153" s="160"/>
    </row>
    <row r="154" spans="1:12" x14ac:dyDescent="0.3">
      <c r="A154" s="154" t="s">
        <v>351</v>
      </c>
      <c r="B154" s="144" t="s">
        <v>351</v>
      </c>
      <c r="C154" s="145"/>
      <c r="D154" s="155" t="s">
        <v>351</v>
      </c>
      <c r="E154" s="156"/>
      <c r="F154" s="156"/>
      <c r="G154" s="156"/>
      <c r="H154" s="166"/>
      <c r="I154" s="166"/>
      <c r="J154" s="166"/>
      <c r="K154" s="166"/>
      <c r="L154" s="156"/>
    </row>
    <row r="155" spans="1:12" x14ac:dyDescent="0.3">
      <c r="A155" s="154" t="s">
        <v>592</v>
      </c>
      <c r="B155" s="146" t="s">
        <v>351</v>
      </c>
      <c r="C155" s="155" t="s">
        <v>593</v>
      </c>
      <c r="D155" s="156"/>
      <c r="E155" s="156"/>
      <c r="F155" s="156"/>
      <c r="G155" s="156"/>
      <c r="H155" s="167">
        <v>-1988337</v>
      </c>
      <c r="I155" s="167">
        <v>0</v>
      </c>
      <c r="J155" s="167">
        <v>0</v>
      </c>
      <c r="K155" s="167">
        <v>-1988337</v>
      </c>
      <c r="L155" s="157"/>
    </row>
    <row r="156" spans="1:12" x14ac:dyDescent="0.3">
      <c r="A156" s="154" t="s">
        <v>594</v>
      </c>
      <c r="B156" s="144" t="s">
        <v>351</v>
      </c>
      <c r="C156" s="145"/>
      <c r="D156" s="155" t="s">
        <v>595</v>
      </c>
      <c r="E156" s="156"/>
      <c r="F156" s="156"/>
      <c r="G156" s="156"/>
      <c r="H156" s="167">
        <v>-1988337</v>
      </c>
      <c r="I156" s="167">
        <v>0</v>
      </c>
      <c r="J156" s="167">
        <v>0</v>
      </c>
      <c r="K156" s="167">
        <v>-1988337</v>
      </c>
      <c r="L156" s="157"/>
    </row>
    <row r="157" spans="1:12" x14ac:dyDescent="0.3">
      <c r="A157" s="154" t="s">
        <v>596</v>
      </c>
      <c r="B157" s="144" t="s">
        <v>351</v>
      </c>
      <c r="C157" s="145"/>
      <c r="D157" s="145"/>
      <c r="E157" s="155" t="s">
        <v>597</v>
      </c>
      <c r="F157" s="156"/>
      <c r="G157" s="156"/>
      <c r="H157" s="167">
        <v>-1988337</v>
      </c>
      <c r="I157" s="167">
        <v>0</v>
      </c>
      <c r="J157" s="167">
        <v>0</v>
      </c>
      <c r="K157" s="167">
        <v>-1988337</v>
      </c>
      <c r="L157" s="157"/>
    </row>
    <row r="158" spans="1:12" x14ac:dyDescent="0.3">
      <c r="A158" s="154" t="s">
        <v>598</v>
      </c>
      <c r="B158" s="144" t="s">
        <v>351</v>
      </c>
      <c r="C158" s="145"/>
      <c r="D158" s="145"/>
      <c r="E158" s="145"/>
      <c r="F158" s="155" t="s">
        <v>597</v>
      </c>
      <c r="G158" s="156"/>
      <c r="H158" s="167">
        <v>-1988337</v>
      </c>
      <c r="I158" s="167">
        <v>0</v>
      </c>
      <c r="J158" s="167">
        <v>0</v>
      </c>
      <c r="K158" s="167">
        <v>-1988337</v>
      </c>
      <c r="L158" s="157"/>
    </row>
    <row r="159" spans="1:12" x14ac:dyDescent="0.3">
      <c r="A159" s="158" t="s">
        <v>599</v>
      </c>
      <c r="B159" s="144" t="s">
        <v>351</v>
      </c>
      <c r="C159" s="145"/>
      <c r="D159" s="145"/>
      <c r="E159" s="145"/>
      <c r="F159" s="145"/>
      <c r="G159" s="159" t="s">
        <v>600</v>
      </c>
      <c r="H159" s="168">
        <v>-1988337</v>
      </c>
      <c r="I159" s="168">
        <v>0</v>
      </c>
      <c r="J159" s="168">
        <v>0</v>
      </c>
      <c r="K159" s="168">
        <v>-1988337</v>
      </c>
      <c r="L159" s="160"/>
    </row>
    <row r="160" spans="1:12" x14ac:dyDescent="0.3">
      <c r="A160" s="161" t="s">
        <v>351</v>
      </c>
      <c r="B160" s="144" t="s">
        <v>351</v>
      </c>
      <c r="C160" s="145"/>
      <c r="D160" s="145"/>
      <c r="E160" s="145"/>
      <c r="F160" s="145"/>
      <c r="G160" s="162" t="s">
        <v>351</v>
      </c>
      <c r="H160" s="169"/>
      <c r="I160" s="169"/>
      <c r="J160" s="169"/>
      <c r="K160" s="169"/>
      <c r="L160" s="163"/>
    </row>
    <row r="161" spans="1:12" x14ac:dyDescent="0.3">
      <c r="A161" s="154" t="s">
        <v>56</v>
      </c>
      <c r="B161" s="155" t="s">
        <v>601</v>
      </c>
      <c r="C161" s="156"/>
      <c r="D161" s="156"/>
      <c r="E161" s="156"/>
      <c r="F161" s="156"/>
      <c r="G161" s="156"/>
      <c r="H161" s="167">
        <v>43449537.57</v>
      </c>
      <c r="I161" s="167">
        <v>10631306.689999999</v>
      </c>
      <c r="J161" s="167">
        <v>4938805.1100000003</v>
      </c>
      <c r="K161" s="167">
        <v>49142039.149999999</v>
      </c>
      <c r="L161" s="170">
        <f>I161-J161</f>
        <v>5692501.5799999991</v>
      </c>
    </row>
    <row r="162" spans="1:12" x14ac:dyDescent="0.3">
      <c r="A162" s="154" t="s">
        <v>602</v>
      </c>
      <c r="B162" s="146" t="s">
        <v>351</v>
      </c>
      <c r="C162" s="155" t="s">
        <v>603</v>
      </c>
      <c r="D162" s="156"/>
      <c r="E162" s="156"/>
      <c r="F162" s="156"/>
      <c r="G162" s="156"/>
      <c r="H162" s="167">
        <v>31780538.420000002</v>
      </c>
      <c r="I162" s="167">
        <v>9201137.2899999991</v>
      </c>
      <c r="J162" s="167">
        <v>4935079.2699999996</v>
      </c>
      <c r="K162" s="167">
        <v>36046596.439999998</v>
      </c>
      <c r="L162" s="157"/>
    </row>
    <row r="163" spans="1:12" x14ac:dyDescent="0.3">
      <c r="A163" s="154" t="s">
        <v>604</v>
      </c>
      <c r="B163" s="144" t="s">
        <v>351</v>
      </c>
      <c r="C163" s="145"/>
      <c r="D163" s="155" t="s">
        <v>605</v>
      </c>
      <c r="E163" s="156"/>
      <c r="F163" s="156"/>
      <c r="G163" s="156"/>
      <c r="H163" s="167">
        <v>27309382.670000002</v>
      </c>
      <c r="I163" s="167">
        <v>8602515.5099999998</v>
      </c>
      <c r="J163" s="167">
        <v>4935079.1399999997</v>
      </c>
      <c r="K163" s="167">
        <v>30976819.039999999</v>
      </c>
      <c r="L163" s="157"/>
    </row>
    <row r="164" spans="1:12" x14ac:dyDescent="0.3">
      <c r="A164" s="154" t="s">
        <v>606</v>
      </c>
      <c r="B164" s="144" t="s">
        <v>351</v>
      </c>
      <c r="C164" s="145"/>
      <c r="D164" s="145"/>
      <c r="E164" s="155" t="s">
        <v>607</v>
      </c>
      <c r="F164" s="156"/>
      <c r="G164" s="156"/>
      <c r="H164" s="167">
        <v>769570.97</v>
      </c>
      <c r="I164" s="167">
        <v>207755.2</v>
      </c>
      <c r="J164" s="167">
        <v>105827.37</v>
      </c>
      <c r="K164" s="167">
        <v>871498.8</v>
      </c>
      <c r="L164" s="157"/>
    </row>
    <row r="165" spans="1:12" x14ac:dyDescent="0.3">
      <c r="A165" s="154" t="s">
        <v>608</v>
      </c>
      <c r="B165" s="144" t="s">
        <v>351</v>
      </c>
      <c r="C165" s="145"/>
      <c r="D165" s="145"/>
      <c r="E165" s="145"/>
      <c r="F165" s="155" t="s">
        <v>609</v>
      </c>
      <c r="G165" s="156"/>
      <c r="H165" s="167">
        <v>369519.45</v>
      </c>
      <c r="I165" s="167">
        <v>89352.01</v>
      </c>
      <c r="J165" s="167">
        <v>38242.57</v>
      </c>
      <c r="K165" s="167">
        <v>420628.89</v>
      </c>
      <c r="L165" s="170">
        <f>I165-J165</f>
        <v>51109.439999999995</v>
      </c>
    </row>
    <row r="166" spans="1:12" x14ac:dyDescent="0.3">
      <c r="A166" s="158" t="s">
        <v>610</v>
      </c>
      <c r="B166" s="144" t="s">
        <v>351</v>
      </c>
      <c r="C166" s="145"/>
      <c r="D166" s="145"/>
      <c r="E166" s="145"/>
      <c r="F166" s="145"/>
      <c r="G166" s="159" t="s">
        <v>611</v>
      </c>
      <c r="H166" s="168">
        <v>194324.74</v>
      </c>
      <c r="I166" s="168">
        <v>28178.21</v>
      </c>
      <c r="J166" s="168">
        <v>0</v>
      </c>
      <c r="K166" s="168">
        <v>222502.95</v>
      </c>
      <c r="L166" s="160"/>
    </row>
    <row r="167" spans="1:12" x14ac:dyDescent="0.3">
      <c r="A167" s="158" t="s">
        <v>612</v>
      </c>
      <c r="B167" s="144" t="s">
        <v>351</v>
      </c>
      <c r="C167" s="145"/>
      <c r="D167" s="145"/>
      <c r="E167" s="145"/>
      <c r="F167" s="145"/>
      <c r="G167" s="159" t="s">
        <v>613</v>
      </c>
      <c r="H167" s="168">
        <v>24655.26</v>
      </c>
      <c r="I167" s="168">
        <v>16984.849999999999</v>
      </c>
      <c r="J167" s="168">
        <v>12738.64</v>
      </c>
      <c r="K167" s="168">
        <v>28901.47</v>
      </c>
      <c r="L167" s="160"/>
    </row>
    <row r="168" spans="1:12" x14ac:dyDescent="0.3">
      <c r="A168" s="158" t="s">
        <v>614</v>
      </c>
      <c r="B168" s="144" t="s">
        <v>351</v>
      </c>
      <c r="C168" s="145"/>
      <c r="D168" s="145"/>
      <c r="E168" s="145"/>
      <c r="F168" s="145"/>
      <c r="G168" s="159" t="s">
        <v>615</v>
      </c>
      <c r="H168" s="168">
        <v>25477.27</v>
      </c>
      <c r="I168" s="168">
        <v>28661.93</v>
      </c>
      <c r="J168" s="168">
        <v>25477.27</v>
      </c>
      <c r="K168" s="168">
        <v>28661.93</v>
      </c>
      <c r="L168" s="160"/>
    </row>
    <row r="169" spans="1:12" x14ac:dyDescent="0.3">
      <c r="A169" s="158" t="s">
        <v>616</v>
      </c>
      <c r="B169" s="144" t="s">
        <v>351</v>
      </c>
      <c r="C169" s="145"/>
      <c r="D169" s="145"/>
      <c r="E169" s="145"/>
      <c r="F169" s="145"/>
      <c r="G169" s="159" t="s">
        <v>617</v>
      </c>
      <c r="H169" s="168">
        <v>61735.66</v>
      </c>
      <c r="I169" s="168">
        <v>7501.66</v>
      </c>
      <c r="J169" s="168">
        <v>0</v>
      </c>
      <c r="K169" s="168">
        <v>69237.320000000007</v>
      </c>
      <c r="L169" s="160"/>
    </row>
    <row r="170" spans="1:12" x14ac:dyDescent="0.3">
      <c r="A170" s="158" t="s">
        <v>618</v>
      </c>
      <c r="B170" s="144" t="s">
        <v>351</v>
      </c>
      <c r="C170" s="145"/>
      <c r="D170" s="145"/>
      <c r="E170" s="145"/>
      <c r="F170" s="145"/>
      <c r="G170" s="159" t="s">
        <v>619</v>
      </c>
      <c r="H170" s="168">
        <v>18551.650000000001</v>
      </c>
      <c r="I170" s="168">
        <v>2254.2600000000002</v>
      </c>
      <c r="J170" s="168">
        <v>0</v>
      </c>
      <c r="K170" s="168">
        <v>20805.91</v>
      </c>
      <c r="L170" s="160"/>
    </row>
    <row r="171" spans="1:12" x14ac:dyDescent="0.3">
      <c r="A171" s="158" t="s">
        <v>620</v>
      </c>
      <c r="B171" s="144" t="s">
        <v>351</v>
      </c>
      <c r="C171" s="145"/>
      <c r="D171" s="145"/>
      <c r="E171" s="145"/>
      <c r="F171" s="145"/>
      <c r="G171" s="159" t="s">
        <v>621</v>
      </c>
      <c r="H171" s="168">
        <v>2318.9499999999998</v>
      </c>
      <c r="I171" s="168">
        <v>281.79000000000002</v>
      </c>
      <c r="J171" s="168">
        <v>0</v>
      </c>
      <c r="K171" s="168">
        <v>2600.7399999999998</v>
      </c>
      <c r="L171" s="160"/>
    </row>
    <row r="172" spans="1:12" x14ac:dyDescent="0.3">
      <c r="A172" s="158" t="s">
        <v>622</v>
      </c>
      <c r="B172" s="144" t="s">
        <v>351</v>
      </c>
      <c r="C172" s="145"/>
      <c r="D172" s="145"/>
      <c r="E172" s="145"/>
      <c r="F172" s="145"/>
      <c r="G172" s="159" t="s">
        <v>623</v>
      </c>
      <c r="H172" s="168">
        <v>37257.279999999999</v>
      </c>
      <c r="I172" s="168">
        <v>4683.82</v>
      </c>
      <c r="J172" s="168">
        <v>26.66</v>
      </c>
      <c r="K172" s="168">
        <v>41914.44</v>
      </c>
      <c r="L172" s="160"/>
    </row>
    <row r="173" spans="1:12" x14ac:dyDescent="0.3">
      <c r="A173" s="158" t="s">
        <v>624</v>
      </c>
      <c r="B173" s="144" t="s">
        <v>351</v>
      </c>
      <c r="C173" s="145"/>
      <c r="D173" s="145"/>
      <c r="E173" s="145"/>
      <c r="F173" s="145"/>
      <c r="G173" s="159" t="s">
        <v>625</v>
      </c>
      <c r="H173" s="168">
        <v>60.13</v>
      </c>
      <c r="I173" s="168">
        <v>7.52</v>
      </c>
      <c r="J173" s="168">
        <v>0</v>
      </c>
      <c r="K173" s="168">
        <v>67.650000000000006</v>
      </c>
      <c r="L173" s="160"/>
    </row>
    <row r="174" spans="1:12" x14ac:dyDescent="0.3">
      <c r="A174" s="158" t="s">
        <v>626</v>
      </c>
      <c r="B174" s="144" t="s">
        <v>351</v>
      </c>
      <c r="C174" s="145"/>
      <c r="D174" s="145"/>
      <c r="E174" s="145"/>
      <c r="F174" s="145"/>
      <c r="G174" s="159" t="s">
        <v>627</v>
      </c>
      <c r="H174" s="168">
        <v>5138.51</v>
      </c>
      <c r="I174" s="168">
        <v>745.17</v>
      </c>
      <c r="J174" s="168">
        <v>0</v>
      </c>
      <c r="K174" s="168">
        <v>5883.68</v>
      </c>
      <c r="L174" s="160"/>
    </row>
    <row r="175" spans="1:12" x14ac:dyDescent="0.3">
      <c r="A175" s="158" t="s">
        <v>628</v>
      </c>
      <c r="B175" s="144" t="s">
        <v>351</v>
      </c>
      <c r="C175" s="145"/>
      <c r="D175" s="145"/>
      <c r="E175" s="145"/>
      <c r="F175" s="145"/>
      <c r="G175" s="159" t="s">
        <v>629</v>
      </c>
      <c r="H175" s="168">
        <v>0</v>
      </c>
      <c r="I175" s="168">
        <v>52.8</v>
      </c>
      <c r="J175" s="168">
        <v>0</v>
      </c>
      <c r="K175" s="168">
        <v>52.8</v>
      </c>
      <c r="L175" s="160"/>
    </row>
    <row r="176" spans="1:12" x14ac:dyDescent="0.3">
      <c r="A176" s="161" t="s">
        <v>351</v>
      </c>
      <c r="B176" s="144" t="s">
        <v>351</v>
      </c>
      <c r="C176" s="145"/>
      <c r="D176" s="145"/>
      <c r="E176" s="145"/>
      <c r="F176" s="145"/>
      <c r="G176" s="162" t="s">
        <v>351</v>
      </c>
      <c r="H176" s="169"/>
      <c r="I176" s="169"/>
      <c r="J176" s="169"/>
      <c r="K176" s="169"/>
      <c r="L176" s="163"/>
    </row>
    <row r="177" spans="1:12" x14ac:dyDescent="0.3">
      <c r="A177" s="154" t="s">
        <v>630</v>
      </c>
      <c r="B177" s="144" t="s">
        <v>351</v>
      </c>
      <c r="C177" s="145"/>
      <c r="D177" s="145"/>
      <c r="E177" s="145"/>
      <c r="F177" s="155" t="s">
        <v>631</v>
      </c>
      <c r="G177" s="156"/>
      <c r="H177" s="167">
        <v>400051.52</v>
      </c>
      <c r="I177" s="167">
        <v>118403.19</v>
      </c>
      <c r="J177" s="167">
        <v>67584.800000000003</v>
      </c>
      <c r="K177" s="167">
        <v>450869.91</v>
      </c>
      <c r="L177" s="170">
        <f>I177-J177</f>
        <v>50818.39</v>
      </c>
    </row>
    <row r="178" spans="1:12" x14ac:dyDescent="0.3">
      <c r="A178" s="158" t="s">
        <v>632</v>
      </c>
      <c r="B178" s="144" t="s">
        <v>351</v>
      </c>
      <c r="C178" s="145"/>
      <c r="D178" s="145"/>
      <c r="E178" s="145"/>
      <c r="F178" s="145"/>
      <c r="G178" s="159" t="s">
        <v>611</v>
      </c>
      <c r="H178" s="168">
        <v>234522.1</v>
      </c>
      <c r="I178" s="168">
        <v>29700.35</v>
      </c>
      <c r="J178" s="168">
        <v>0</v>
      </c>
      <c r="K178" s="168">
        <v>264222.45</v>
      </c>
      <c r="L178" s="160"/>
    </row>
    <row r="179" spans="1:12" x14ac:dyDescent="0.3">
      <c r="A179" s="158" t="s">
        <v>633</v>
      </c>
      <c r="B179" s="144" t="s">
        <v>351</v>
      </c>
      <c r="C179" s="145"/>
      <c r="D179" s="145"/>
      <c r="E179" s="145"/>
      <c r="F179" s="145"/>
      <c r="G179" s="159" t="s">
        <v>613</v>
      </c>
      <c r="H179" s="168">
        <v>31317.83</v>
      </c>
      <c r="I179" s="168">
        <v>46464.55</v>
      </c>
      <c r="J179" s="168">
        <v>42240.5</v>
      </c>
      <c r="K179" s="168">
        <v>35541.879999999997</v>
      </c>
      <c r="L179" s="160"/>
    </row>
    <row r="180" spans="1:12" x14ac:dyDescent="0.3">
      <c r="A180" s="158" t="s">
        <v>634</v>
      </c>
      <c r="B180" s="144" t="s">
        <v>351</v>
      </c>
      <c r="C180" s="145"/>
      <c r="D180" s="145"/>
      <c r="E180" s="145"/>
      <c r="F180" s="145"/>
      <c r="G180" s="159" t="s">
        <v>615</v>
      </c>
      <c r="H180" s="168">
        <v>25344.3</v>
      </c>
      <c r="I180" s="168">
        <v>28512.34</v>
      </c>
      <c r="J180" s="168">
        <v>25344.3</v>
      </c>
      <c r="K180" s="168">
        <v>28512.34</v>
      </c>
      <c r="L180" s="160"/>
    </row>
    <row r="181" spans="1:12" x14ac:dyDescent="0.3">
      <c r="A181" s="158" t="s">
        <v>635</v>
      </c>
      <c r="B181" s="144" t="s">
        <v>351</v>
      </c>
      <c r="C181" s="145"/>
      <c r="D181" s="145"/>
      <c r="E181" s="145"/>
      <c r="F181" s="145"/>
      <c r="G181" s="159" t="s">
        <v>617</v>
      </c>
      <c r="H181" s="168">
        <v>46904.42</v>
      </c>
      <c r="I181" s="168">
        <v>5940.07</v>
      </c>
      <c r="J181" s="168">
        <v>0</v>
      </c>
      <c r="K181" s="168">
        <v>52844.49</v>
      </c>
      <c r="L181" s="160"/>
    </row>
    <row r="182" spans="1:12" x14ac:dyDescent="0.3">
      <c r="A182" s="158" t="s">
        <v>636</v>
      </c>
      <c r="B182" s="144" t="s">
        <v>351</v>
      </c>
      <c r="C182" s="145"/>
      <c r="D182" s="145"/>
      <c r="E182" s="145"/>
      <c r="F182" s="145"/>
      <c r="G182" s="159" t="s">
        <v>619</v>
      </c>
      <c r="H182" s="168">
        <v>18761.78</v>
      </c>
      <c r="I182" s="168">
        <v>2376.0300000000002</v>
      </c>
      <c r="J182" s="168">
        <v>0</v>
      </c>
      <c r="K182" s="168">
        <v>21137.81</v>
      </c>
      <c r="L182" s="160"/>
    </row>
    <row r="183" spans="1:12" x14ac:dyDescent="0.3">
      <c r="A183" s="158" t="s">
        <v>637</v>
      </c>
      <c r="B183" s="144" t="s">
        <v>351</v>
      </c>
      <c r="C183" s="145"/>
      <c r="D183" s="145"/>
      <c r="E183" s="145"/>
      <c r="F183" s="145"/>
      <c r="G183" s="159" t="s">
        <v>623</v>
      </c>
      <c r="H183" s="168">
        <v>37257.279999999999</v>
      </c>
      <c r="I183" s="168">
        <v>4657.16</v>
      </c>
      <c r="J183" s="168">
        <v>0</v>
      </c>
      <c r="K183" s="168">
        <v>41914.44</v>
      </c>
      <c r="L183" s="160"/>
    </row>
    <row r="184" spans="1:12" x14ac:dyDescent="0.3">
      <c r="A184" s="158" t="s">
        <v>638</v>
      </c>
      <c r="B184" s="144" t="s">
        <v>351</v>
      </c>
      <c r="C184" s="145"/>
      <c r="D184" s="145"/>
      <c r="E184" s="145"/>
      <c r="F184" s="145"/>
      <c r="G184" s="159" t="s">
        <v>625</v>
      </c>
      <c r="H184" s="168">
        <v>60.13</v>
      </c>
      <c r="I184" s="168">
        <v>7.52</v>
      </c>
      <c r="J184" s="168">
        <v>0</v>
      </c>
      <c r="K184" s="168">
        <v>67.650000000000006</v>
      </c>
      <c r="L184" s="160"/>
    </row>
    <row r="185" spans="1:12" x14ac:dyDescent="0.3">
      <c r="A185" s="158" t="s">
        <v>639</v>
      </c>
      <c r="B185" s="144" t="s">
        <v>351</v>
      </c>
      <c r="C185" s="145"/>
      <c r="D185" s="145"/>
      <c r="E185" s="145"/>
      <c r="F185" s="145"/>
      <c r="G185" s="159" t="s">
        <v>627</v>
      </c>
      <c r="H185" s="168">
        <v>5883.68</v>
      </c>
      <c r="I185" s="168">
        <v>745.17</v>
      </c>
      <c r="J185" s="168">
        <v>0</v>
      </c>
      <c r="K185" s="168">
        <v>6628.85</v>
      </c>
      <c r="L185" s="160"/>
    </row>
    <row r="186" spans="1:12" x14ac:dyDescent="0.3">
      <c r="A186" s="161" t="s">
        <v>351</v>
      </c>
      <c r="B186" s="144" t="s">
        <v>351</v>
      </c>
      <c r="C186" s="145"/>
      <c r="D186" s="145"/>
      <c r="E186" s="145"/>
      <c r="F186" s="145"/>
      <c r="G186" s="162" t="s">
        <v>351</v>
      </c>
      <c r="H186" s="169"/>
      <c r="I186" s="169"/>
      <c r="J186" s="169"/>
      <c r="K186" s="169"/>
      <c r="L186" s="163"/>
    </row>
    <row r="187" spans="1:12" x14ac:dyDescent="0.3">
      <c r="A187" s="154" t="s">
        <v>641</v>
      </c>
      <c r="B187" s="144" t="s">
        <v>351</v>
      </c>
      <c r="C187" s="145"/>
      <c r="D187" s="145"/>
      <c r="E187" s="155" t="s">
        <v>642</v>
      </c>
      <c r="F187" s="156"/>
      <c r="G187" s="156"/>
      <c r="H187" s="167">
        <v>26155334.379999999</v>
      </c>
      <c r="I187" s="167">
        <v>8312133.0300000003</v>
      </c>
      <c r="J187" s="167">
        <v>4805624.1100000003</v>
      </c>
      <c r="K187" s="167">
        <v>29661843.300000001</v>
      </c>
      <c r="L187" s="157"/>
    </row>
    <row r="188" spans="1:12" x14ac:dyDescent="0.3">
      <c r="A188" s="154" t="s">
        <v>643</v>
      </c>
      <c r="B188" s="144" t="s">
        <v>351</v>
      </c>
      <c r="C188" s="145"/>
      <c r="D188" s="145"/>
      <c r="E188" s="145"/>
      <c r="F188" s="155" t="s">
        <v>609</v>
      </c>
      <c r="G188" s="156"/>
      <c r="H188" s="167">
        <v>3789849.78</v>
      </c>
      <c r="I188" s="167">
        <v>1210976.3700000001</v>
      </c>
      <c r="J188" s="167">
        <v>757043.19999999995</v>
      </c>
      <c r="K188" s="167">
        <v>4243782.95</v>
      </c>
      <c r="L188" s="170">
        <f>I188-J188</f>
        <v>453933.17000000016</v>
      </c>
    </row>
    <row r="189" spans="1:12" x14ac:dyDescent="0.3">
      <c r="A189" s="158" t="s">
        <v>644</v>
      </c>
      <c r="B189" s="144" t="s">
        <v>351</v>
      </c>
      <c r="C189" s="145"/>
      <c r="D189" s="145"/>
      <c r="E189" s="145"/>
      <c r="F189" s="145"/>
      <c r="G189" s="159" t="s">
        <v>611</v>
      </c>
      <c r="H189" s="168">
        <v>1949769.56</v>
      </c>
      <c r="I189" s="168">
        <v>253067.95</v>
      </c>
      <c r="J189" s="168">
        <v>4.4000000000000004</v>
      </c>
      <c r="K189" s="168">
        <v>2202833.11</v>
      </c>
      <c r="L189" s="160"/>
    </row>
    <row r="190" spans="1:12" x14ac:dyDescent="0.3">
      <c r="A190" s="158" t="s">
        <v>645</v>
      </c>
      <c r="B190" s="144" t="s">
        <v>351</v>
      </c>
      <c r="C190" s="145"/>
      <c r="D190" s="145"/>
      <c r="E190" s="145"/>
      <c r="F190" s="145"/>
      <c r="G190" s="159" t="s">
        <v>613</v>
      </c>
      <c r="H190" s="168">
        <v>328258.81</v>
      </c>
      <c r="I190" s="168">
        <v>538354.76</v>
      </c>
      <c r="J190" s="168">
        <v>524942.41</v>
      </c>
      <c r="K190" s="168">
        <v>341671.16</v>
      </c>
      <c r="L190" s="160"/>
    </row>
    <row r="191" spans="1:12" x14ac:dyDescent="0.3">
      <c r="A191" s="158" t="s">
        <v>646</v>
      </c>
      <c r="B191" s="144" t="s">
        <v>351</v>
      </c>
      <c r="C191" s="145"/>
      <c r="D191" s="145"/>
      <c r="E191" s="145"/>
      <c r="F191" s="145"/>
      <c r="G191" s="159" t="s">
        <v>615</v>
      </c>
      <c r="H191" s="168">
        <v>221340.63</v>
      </c>
      <c r="I191" s="168">
        <v>244993.25</v>
      </c>
      <c r="J191" s="168">
        <v>220087.42</v>
      </c>
      <c r="K191" s="168">
        <v>246246.46</v>
      </c>
      <c r="L191" s="160"/>
    </row>
    <row r="192" spans="1:12" x14ac:dyDescent="0.3">
      <c r="A192" s="158" t="s">
        <v>647</v>
      </c>
      <c r="B192" s="144" t="s">
        <v>351</v>
      </c>
      <c r="C192" s="145"/>
      <c r="D192" s="145"/>
      <c r="E192" s="145"/>
      <c r="F192" s="145"/>
      <c r="G192" s="159" t="s">
        <v>648</v>
      </c>
      <c r="H192" s="168">
        <v>10988.15</v>
      </c>
      <c r="I192" s="168">
        <v>0</v>
      </c>
      <c r="J192" s="168">
        <v>0</v>
      </c>
      <c r="K192" s="168">
        <v>10988.15</v>
      </c>
      <c r="L192" s="160"/>
    </row>
    <row r="193" spans="1:12" x14ac:dyDescent="0.3">
      <c r="A193" s="158" t="s">
        <v>649</v>
      </c>
      <c r="B193" s="144" t="s">
        <v>351</v>
      </c>
      <c r="C193" s="145"/>
      <c r="D193" s="145"/>
      <c r="E193" s="145"/>
      <c r="F193" s="145"/>
      <c r="G193" s="159" t="s">
        <v>617</v>
      </c>
      <c r="H193" s="168">
        <v>563084.64</v>
      </c>
      <c r="I193" s="168">
        <v>74114.5</v>
      </c>
      <c r="J193" s="168">
        <v>0</v>
      </c>
      <c r="K193" s="168">
        <v>637199.14</v>
      </c>
      <c r="L193" s="160"/>
    </row>
    <row r="194" spans="1:12" x14ac:dyDescent="0.3">
      <c r="A194" s="158" t="s">
        <v>650</v>
      </c>
      <c r="B194" s="144" t="s">
        <v>351</v>
      </c>
      <c r="C194" s="145"/>
      <c r="D194" s="145"/>
      <c r="E194" s="145"/>
      <c r="F194" s="145"/>
      <c r="G194" s="159" t="s">
        <v>619</v>
      </c>
      <c r="H194" s="168">
        <v>206085.92</v>
      </c>
      <c r="I194" s="168">
        <v>22738.23</v>
      </c>
      <c r="J194" s="168">
        <v>0</v>
      </c>
      <c r="K194" s="168">
        <v>228824.15</v>
      </c>
      <c r="L194" s="160"/>
    </row>
    <row r="195" spans="1:12" x14ac:dyDescent="0.3">
      <c r="A195" s="158" t="s">
        <v>651</v>
      </c>
      <c r="B195" s="144" t="s">
        <v>351</v>
      </c>
      <c r="C195" s="145"/>
      <c r="D195" s="145"/>
      <c r="E195" s="145"/>
      <c r="F195" s="145"/>
      <c r="G195" s="159" t="s">
        <v>621</v>
      </c>
      <c r="H195" s="168">
        <v>21492.62</v>
      </c>
      <c r="I195" s="168">
        <v>2851.04</v>
      </c>
      <c r="J195" s="168">
        <v>0</v>
      </c>
      <c r="K195" s="168">
        <v>24343.66</v>
      </c>
      <c r="L195" s="160"/>
    </row>
    <row r="196" spans="1:12" x14ac:dyDescent="0.3">
      <c r="A196" s="158" t="s">
        <v>652</v>
      </c>
      <c r="B196" s="144" t="s">
        <v>351</v>
      </c>
      <c r="C196" s="145"/>
      <c r="D196" s="145"/>
      <c r="E196" s="145"/>
      <c r="F196" s="145"/>
      <c r="G196" s="159" t="s">
        <v>623</v>
      </c>
      <c r="H196" s="168">
        <v>133013.46</v>
      </c>
      <c r="I196" s="168">
        <v>24788.71</v>
      </c>
      <c r="J196" s="168">
        <v>7497.86</v>
      </c>
      <c r="K196" s="168">
        <v>150304.31</v>
      </c>
      <c r="L196" s="160"/>
    </row>
    <row r="197" spans="1:12" x14ac:dyDescent="0.3">
      <c r="A197" s="158" t="s">
        <v>653</v>
      </c>
      <c r="B197" s="144" t="s">
        <v>351</v>
      </c>
      <c r="C197" s="145"/>
      <c r="D197" s="145"/>
      <c r="E197" s="145"/>
      <c r="F197" s="145"/>
      <c r="G197" s="159" t="s">
        <v>625</v>
      </c>
      <c r="H197" s="168">
        <v>3388.07</v>
      </c>
      <c r="I197" s="168">
        <v>428.44</v>
      </c>
      <c r="J197" s="168">
        <v>0</v>
      </c>
      <c r="K197" s="168">
        <v>3816.51</v>
      </c>
      <c r="L197" s="160"/>
    </row>
    <row r="198" spans="1:12" x14ac:dyDescent="0.3">
      <c r="A198" s="158" t="s">
        <v>654</v>
      </c>
      <c r="B198" s="144" t="s">
        <v>351</v>
      </c>
      <c r="C198" s="145"/>
      <c r="D198" s="145"/>
      <c r="E198" s="145"/>
      <c r="F198" s="145"/>
      <c r="G198" s="159" t="s">
        <v>627</v>
      </c>
      <c r="H198" s="168">
        <v>293929.34999999998</v>
      </c>
      <c r="I198" s="168">
        <v>38579.29</v>
      </c>
      <c r="J198" s="168">
        <v>0</v>
      </c>
      <c r="K198" s="168">
        <v>332508.64</v>
      </c>
      <c r="L198" s="160"/>
    </row>
    <row r="199" spans="1:12" x14ac:dyDescent="0.3">
      <c r="A199" s="158" t="s">
        <v>655</v>
      </c>
      <c r="B199" s="144" t="s">
        <v>351</v>
      </c>
      <c r="C199" s="145"/>
      <c r="D199" s="145"/>
      <c r="E199" s="145"/>
      <c r="F199" s="145"/>
      <c r="G199" s="159" t="s">
        <v>656</v>
      </c>
      <c r="H199" s="168">
        <v>52978.55</v>
      </c>
      <c r="I199" s="168">
        <v>10276.92</v>
      </c>
      <c r="J199" s="168">
        <v>4511.1099999999997</v>
      </c>
      <c r="K199" s="168">
        <v>58744.36</v>
      </c>
      <c r="L199" s="160"/>
    </row>
    <row r="200" spans="1:12" x14ac:dyDescent="0.3">
      <c r="A200" s="158" t="s">
        <v>657</v>
      </c>
      <c r="B200" s="144" t="s">
        <v>351</v>
      </c>
      <c r="C200" s="145"/>
      <c r="D200" s="145"/>
      <c r="E200" s="145"/>
      <c r="F200" s="145"/>
      <c r="G200" s="159" t="s">
        <v>629</v>
      </c>
      <c r="H200" s="168">
        <v>5520.02</v>
      </c>
      <c r="I200" s="168">
        <v>783.28</v>
      </c>
      <c r="J200" s="168">
        <v>0</v>
      </c>
      <c r="K200" s="168">
        <v>6303.3</v>
      </c>
      <c r="L200" s="160"/>
    </row>
    <row r="201" spans="1:12" x14ac:dyDescent="0.3">
      <c r="A201" s="161" t="s">
        <v>351</v>
      </c>
      <c r="B201" s="144" t="s">
        <v>351</v>
      </c>
      <c r="C201" s="145"/>
      <c r="D201" s="145"/>
      <c r="E201" s="145"/>
      <c r="F201" s="145"/>
      <c r="G201" s="162" t="s">
        <v>351</v>
      </c>
      <c r="H201" s="169"/>
      <c r="I201" s="169"/>
      <c r="J201" s="169"/>
      <c r="K201" s="169"/>
      <c r="L201" s="163"/>
    </row>
    <row r="202" spans="1:12" x14ac:dyDescent="0.3">
      <c r="A202" s="154" t="s">
        <v>658</v>
      </c>
      <c r="B202" s="144" t="s">
        <v>351</v>
      </c>
      <c r="C202" s="145"/>
      <c r="D202" s="145"/>
      <c r="E202" s="145"/>
      <c r="F202" s="155" t="s">
        <v>631</v>
      </c>
      <c r="G202" s="156"/>
      <c r="H202" s="167">
        <v>22365484.600000001</v>
      </c>
      <c r="I202" s="167">
        <v>7101156.6600000001</v>
      </c>
      <c r="J202" s="167">
        <v>4048580.91</v>
      </c>
      <c r="K202" s="167">
        <v>25418060.350000001</v>
      </c>
      <c r="L202" s="170">
        <f>I202-J202</f>
        <v>3052575.75</v>
      </c>
    </row>
    <row r="203" spans="1:12" x14ac:dyDescent="0.3">
      <c r="A203" s="158" t="s">
        <v>659</v>
      </c>
      <c r="B203" s="144" t="s">
        <v>351</v>
      </c>
      <c r="C203" s="145"/>
      <c r="D203" s="145"/>
      <c r="E203" s="145"/>
      <c r="F203" s="145"/>
      <c r="G203" s="159" t="s">
        <v>611</v>
      </c>
      <c r="H203" s="168">
        <v>11224899.220000001</v>
      </c>
      <c r="I203" s="168">
        <v>1650921.5</v>
      </c>
      <c r="J203" s="168">
        <v>11371.04</v>
      </c>
      <c r="K203" s="168">
        <v>12864449.68</v>
      </c>
      <c r="L203" s="160"/>
    </row>
    <row r="204" spans="1:12" x14ac:dyDescent="0.3">
      <c r="A204" s="158" t="s">
        <v>660</v>
      </c>
      <c r="B204" s="144" t="s">
        <v>351</v>
      </c>
      <c r="C204" s="145"/>
      <c r="D204" s="145"/>
      <c r="E204" s="145"/>
      <c r="F204" s="145"/>
      <c r="G204" s="159" t="s">
        <v>613</v>
      </c>
      <c r="H204" s="168">
        <v>1944532.6</v>
      </c>
      <c r="I204" s="168">
        <v>2893479.33</v>
      </c>
      <c r="J204" s="168">
        <v>2690632.78</v>
      </c>
      <c r="K204" s="168">
        <v>2147379.15</v>
      </c>
      <c r="L204" s="160"/>
    </row>
    <row r="205" spans="1:12" x14ac:dyDescent="0.3">
      <c r="A205" s="158" t="s">
        <v>661</v>
      </c>
      <c r="B205" s="144" t="s">
        <v>351</v>
      </c>
      <c r="C205" s="145"/>
      <c r="D205" s="145"/>
      <c r="E205" s="145"/>
      <c r="F205" s="145"/>
      <c r="G205" s="159" t="s">
        <v>615</v>
      </c>
      <c r="H205" s="168">
        <v>1311798.3400000001</v>
      </c>
      <c r="I205" s="168">
        <v>1452384.35</v>
      </c>
      <c r="J205" s="168">
        <v>1266757.5900000001</v>
      </c>
      <c r="K205" s="168">
        <v>1497425.1</v>
      </c>
      <c r="L205" s="160"/>
    </row>
    <row r="206" spans="1:12" x14ac:dyDescent="0.3">
      <c r="A206" s="158" t="s">
        <v>662</v>
      </c>
      <c r="B206" s="144" t="s">
        <v>351</v>
      </c>
      <c r="C206" s="145"/>
      <c r="D206" s="145"/>
      <c r="E206" s="145"/>
      <c r="F206" s="145"/>
      <c r="G206" s="159" t="s">
        <v>648</v>
      </c>
      <c r="H206" s="168">
        <v>88392.88</v>
      </c>
      <c r="I206" s="168">
        <v>125.72</v>
      </c>
      <c r="J206" s="168">
        <v>0</v>
      </c>
      <c r="K206" s="168">
        <v>88518.6</v>
      </c>
      <c r="L206" s="160"/>
    </row>
    <row r="207" spans="1:12" x14ac:dyDescent="0.3">
      <c r="A207" s="158" t="s">
        <v>663</v>
      </c>
      <c r="B207" s="144" t="s">
        <v>351</v>
      </c>
      <c r="C207" s="145"/>
      <c r="D207" s="145"/>
      <c r="E207" s="145"/>
      <c r="F207" s="145"/>
      <c r="G207" s="159" t="s">
        <v>664</v>
      </c>
      <c r="H207" s="168">
        <v>4637.75</v>
      </c>
      <c r="I207" s="168">
        <v>2808.45</v>
      </c>
      <c r="J207" s="168">
        <v>0</v>
      </c>
      <c r="K207" s="168">
        <v>7446.2</v>
      </c>
      <c r="L207" s="160"/>
    </row>
    <row r="208" spans="1:12" x14ac:dyDescent="0.3">
      <c r="A208" s="158" t="s">
        <v>665</v>
      </c>
      <c r="B208" s="144" t="s">
        <v>351</v>
      </c>
      <c r="C208" s="145"/>
      <c r="D208" s="145"/>
      <c r="E208" s="145"/>
      <c r="F208" s="145"/>
      <c r="G208" s="159" t="s">
        <v>617</v>
      </c>
      <c r="H208" s="168">
        <v>3292755.75</v>
      </c>
      <c r="I208" s="168">
        <v>443876.47</v>
      </c>
      <c r="J208" s="168">
        <v>0.38</v>
      </c>
      <c r="K208" s="168">
        <v>3736631.84</v>
      </c>
      <c r="L208" s="160"/>
    </row>
    <row r="209" spans="1:12" x14ac:dyDescent="0.3">
      <c r="A209" s="158" t="s">
        <v>666</v>
      </c>
      <c r="B209" s="144" t="s">
        <v>351</v>
      </c>
      <c r="C209" s="145"/>
      <c r="D209" s="145"/>
      <c r="E209" s="145"/>
      <c r="F209" s="145"/>
      <c r="G209" s="159" t="s">
        <v>619</v>
      </c>
      <c r="H209" s="168">
        <v>1173739.4099999999</v>
      </c>
      <c r="I209" s="168">
        <v>133767.03</v>
      </c>
      <c r="J209" s="168">
        <v>0</v>
      </c>
      <c r="K209" s="168">
        <v>1307506.44</v>
      </c>
      <c r="L209" s="160"/>
    </row>
    <row r="210" spans="1:12" x14ac:dyDescent="0.3">
      <c r="A210" s="158" t="s">
        <v>667</v>
      </c>
      <c r="B210" s="144" t="s">
        <v>351</v>
      </c>
      <c r="C210" s="145"/>
      <c r="D210" s="145"/>
      <c r="E210" s="145"/>
      <c r="F210" s="145"/>
      <c r="G210" s="159" t="s">
        <v>621</v>
      </c>
      <c r="H210" s="168">
        <v>124249.17</v>
      </c>
      <c r="I210" s="168">
        <v>16810.080000000002</v>
      </c>
      <c r="J210" s="168">
        <v>0</v>
      </c>
      <c r="K210" s="168">
        <v>141059.25</v>
      </c>
      <c r="L210" s="160"/>
    </row>
    <row r="211" spans="1:12" x14ac:dyDescent="0.3">
      <c r="A211" s="158" t="s">
        <v>668</v>
      </c>
      <c r="B211" s="144" t="s">
        <v>351</v>
      </c>
      <c r="C211" s="145"/>
      <c r="D211" s="145"/>
      <c r="E211" s="145"/>
      <c r="F211" s="145"/>
      <c r="G211" s="159" t="s">
        <v>623</v>
      </c>
      <c r="H211" s="168">
        <v>988954.04</v>
      </c>
      <c r="I211" s="168">
        <v>180095.25</v>
      </c>
      <c r="J211" s="168">
        <v>52859.33</v>
      </c>
      <c r="K211" s="168">
        <v>1116189.96</v>
      </c>
      <c r="L211" s="160"/>
    </row>
    <row r="212" spans="1:12" x14ac:dyDescent="0.3">
      <c r="A212" s="158" t="s">
        <v>669</v>
      </c>
      <c r="B212" s="144" t="s">
        <v>351</v>
      </c>
      <c r="C212" s="145"/>
      <c r="D212" s="145"/>
      <c r="E212" s="145"/>
      <c r="F212" s="145"/>
      <c r="G212" s="159" t="s">
        <v>625</v>
      </c>
      <c r="H212" s="168">
        <v>38130.79</v>
      </c>
      <c r="I212" s="168">
        <v>4127.09</v>
      </c>
      <c r="J212" s="168">
        <v>0.03</v>
      </c>
      <c r="K212" s="168">
        <v>42257.85</v>
      </c>
      <c r="L212" s="160"/>
    </row>
    <row r="213" spans="1:12" x14ac:dyDescent="0.3">
      <c r="A213" s="158" t="s">
        <v>670</v>
      </c>
      <c r="B213" s="144" t="s">
        <v>351</v>
      </c>
      <c r="C213" s="145"/>
      <c r="D213" s="145"/>
      <c r="E213" s="145"/>
      <c r="F213" s="145"/>
      <c r="G213" s="159" t="s">
        <v>627</v>
      </c>
      <c r="H213" s="168">
        <v>1926247.23</v>
      </c>
      <c r="I213" s="168">
        <v>265760.90999999997</v>
      </c>
      <c r="J213" s="168">
        <v>324.29000000000002</v>
      </c>
      <c r="K213" s="168">
        <v>2191683.85</v>
      </c>
      <c r="L213" s="160"/>
    </row>
    <row r="214" spans="1:12" x14ac:dyDescent="0.3">
      <c r="A214" s="158" t="s">
        <v>671</v>
      </c>
      <c r="B214" s="144" t="s">
        <v>351</v>
      </c>
      <c r="C214" s="145"/>
      <c r="D214" s="145"/>
      <c r="E214" s="145"/>
      <c r="F214" s="145"/>
      <c r="G214" s="159" t="s">
        <v>656</v>
      </c>
      <c r="H214" s="168">
        <v>228761.5</v>
      </c>
      <c r="I214" s="168">
        <v>54608.12</v>
      </c>
      <c r="J214" s="168">
        <v>26635.47</v>
      </c>
      <c r="K214" s="168">
        <v>256734.15</v>
      </c>
      <c r="L214" s="160"/>
    </row>
    <row r="215" spans="1:12" x14ac:dyDescent="0.3">
      <c r="A215" s="158" t="s">
        <v>672</v>
      </c>
      <c r="B215" s="144" t="s">
        <v>351</v>
      </c>
      <c r="C215" s="145"/>
      <c r="D215" s="145"/>
      <c r="E215" s="145"/>
      <c r="F215" s="145"/>
      <c r="G215" s="159" t="s">
        <v>629</v>
      </c>
      <c r="H215" s="168">
        <v>18385.919999999998</v>
      </c>
      <c r="I215" s="168">
        <v>2392.36</v>
      </c>
      <c r="J215" s="168">
        <v>0</v>
      </c>
      <c r="K215" s="168">
        <v>20778.28</v>
      </c>
      <c r="L215" s="160"/>
    </row>
    <row r="216" spans="1:12" x14ac:dyDescent="0.3">
      <c r="A216" s="161" t="s">
        <v>351</v>
      </c>
      <c r="B216" s="144" t="s">
        <v>351</v>
      </c>
      <c r="C216" s="145"/>
      <c r="D216" s="145"/>
      <c r="E216" s="145"/>
      <c r="F216" s="145"/>
      <c r="G216" s="162" t="s">
        <v>351</v>
      </c>
      <c r="H216" s="169"/>
      <c r="I216" s="169"/>
      <c r="J216" s="169"/>
      <c r="K216" s="169"/>
      <c r="L216" s="163"/>
    </row>
    <row r="217" spans="1:12" x14ac:dyDescent="0.3">
      <c r="A217" s="154" t="s">
        <v>673</v>
      </c>
      <c r="B217" s="144" t="s">
        <v>351</v>
      </c>
      <c r="C217" s="145"/>
      <c r="D217" s="145"/>
      <c r="E217" s="155" t="s">
        <v>674</v>
      </c>
      <c r="F217" s="156"/>
      <c r="G217" s="156"/>
      <c r="H217" s="167">
        <v>18984.22</v>
      </c>
      <c r="I217" s="167">
        <v>4252.54</v>
      </c>
      <c r="J217" s="167">
        <v>0</v>
      </c>
      <c r="K217" s="167">
        <v>23236.76</v>
      </c>
      <c r="L217" s="157"/>
    </row>
    <row r="218" spans="1:12" x14ac:dyDescent="0.3">
      <c r="A218" s="154" t="s">
        <v>675</v>
      </c>
      <c r="B218" s="144" t="s">
        <v>351</v>
      </c>
      <c r="C218" s="145"/>
      <c r="D218" s="145"/>
      <c r="E218" s="145"/>
      <c r="F218" s="155" t="s">
        <v>609</v>
      </c>
      <c r="G218" s="156"/>
      <c r="H218" s="167">
        <v>18984.22</v>
      </c>
      <c r="I218" s="167">
        <v>4252.54</v>
      </c>
      <c r="J218" s="167">
        <v>0</v>
      </c>
      <c r="K218" s="167">
        <v>23236.76</v>
      </c>
      <c r="L218" s="170">
        <f>I218-J218</f>
        <v>4252.54</v>
      </c>
    </row>
    <row r="219" spans="1:12" x14ac:dyDescent="0.3">
      <c r="A219" s="158" t="s">
        <v>676</v>
      </c>
      <c r="B219" s="144" t="s">
        <v>351</v>
      </c>
      <c r="C219" s="145"/>
      <c r="D219" s="145"/>
      <c r="E219" s="145"/>
      <c r="F219" s="145"/>
      <c r="G219" s="159" t="s">
        <v>625</v>
      </c>
      <c r="H219" s="168">
        <v>82.61</v>
      </c>
      <c r="I219" s="168">
        <v>22.55</v>
      </c>
      <c r="J219" s="168">
        <v>0</v>
      </c>
      <c r="K219" s="168">
        <v>105.16</v>
      </c>
      <c r="L219" s="160"/>
    </row>
    <row r="220" spans="1:12" x14ac:dyDescent="0.3">
      <c r="A220" s="158" t="s">
        <v>677</v>
      </c>
      <c r="B220" s="144" t="s">
        <v>351</v>
      </c>
      <c r="C220" s="145"/>
      <c r="D220" s="145"/>
      <c r="E220" s="145"/>
      <c r="F220" s="145"/>
      <c r="G220" s="159" t="s">
        <v>656</v>
      </c>
      <c r="H220" s="168">
        <v>5109.08</v>
      </c>
      <c r="I220" s="168">
        <v>1237.99</v>
      </c>
      <c r="J220" s="168">
        <v>0</v>
      </c>
      <c r="K220" s="168">
        <v>6347.07</v>
      </c>
      <c r="L220" s="160"/>
    </row>
    <row r="221" spans="1:12" x14ac:dyDescent="0.3">
      <c r="A221" s="158" t="s">
        <v>679</v>
      </c>
      <c r="B221" s="144" t="s">
        <v>351</v>
      </c>
      <c r="C221" s="145"/>
      <c r="D221" s="145"/>
      <c r="E221" s="145"/>
      <c r="F221" s="145"/>
      <c r="G221" s="159" t="s">
        <v>680</v>
      </c>
      <c r="H221" s="168">
        <v>13792.53</v>
      </c>
      <c r="I221" s="168">
        <v>2992</v>
      </c>
      <c r="J221" s="168">
        <v>0</v>
      </c>
      <c r="K221" s="168">
        <v>16784.53</v>
      </c>
      <c r="L221" s="160"/>
    </row>
    <row r="222" spans="1:12" x14ac:dyDescent="0.3">
      <c r="A222" s="161" t="s">
        <v>351</v>
      </c>
      <c r="B222" s="144" t="s">
        <v>351</v>
      </c>
      <c r="C222" s="145"/>
      <c r="D222" s="145"/>
      <c r="E222" s="145"/>
      <c r="F222" s="145"/>
      <c r="G222" s="162" t="s">
        <v>351</v>
      </c>
      <c r="H222" s="169"/>
      <c r="I222" s="169"/>
      <c r="J222" s="169"/>
      <c r="K222" s="169"/>
      <c r="L222" s="163"/>
    </row>
    <row r="223" spans="1:12" x14ac:dyDescent="0.3">
      <c r="A223" s="154" t="s">
        <v>681</v>
      </c>
      <c r="B223" s="144" t="s">
        <v>351</v>
      </c>
      <c r="C223" s="145"/>
      <c r="D223" s="145"/>
      <c r="E223" s="155" t="s">
        <v>682</v>
      </c>
      <c r="F223" s="156"/>
      <c r="G223" s="156"/>
      <c r="H223" s="167">
        <v>365493.1</v>
      </c>
      <c r="I223" s="167">
        <v>78374.740000000005</v>
      </c>
      <c r="J223" s="167">
        <v>23627.66</v>
      </c>
      <c r="K223" s="167">
        <v>420240.18</v>
      </c>
      <c r="L223" s="157"/>
    </row>
    <row r="224" spans="1:12" x14ac:dyDescent="0.3">
      <c r="A224" s="154" t="s">
        <v>683</v>
      </c>
      <c r="B224" s="144" t="s">
        <v>351</v>
      </c>
      <c r="C224" s="145"/>
      <c r="D224" s="145"/>
      <c r="E224" s="145"/>
      <c r="F224" s="155" t="s">
        <v>631</v>
      </c>
      <c r="G224" s="156"/>
      <c r="H224" s="167">
        <v>365493.1</v>
      </c>
      <c r="I224" s="167">
        <v>78374.740000000005</v>
      </c>
      <c r="J224" s="167">
        <v>23627.66</v>
      </c>
      <c r="K224" s="167">
        <v>420240.18</v>
      </c>
      <c r="L224" s="170">
        <f>I224-J224</f>
        <v>54747.08</v>
      </c>
    </row>
    <row r="225" spans="1:12" x14ac:dyDescent="0.3">
      <c r="A225" s="158" t="s">
        <v>684</v>
      </c>
      <c r="B225" s="144" t="s">
        <v>351</v>
      </c>
      <c r="C225" s="145"/>
      <c r="D225" s="145"/>
      <c r="E225" s="145"/>
      <c r="F225" s="145"/>
      <c r="G225" s="159" t="s">
        <v>611</v>
      </c>
      <c r="H225" s="168">
        <v>163096.92000000001</v>
      </c>
      <c r="I225" s="168">
        <v>25103.14</v>
      </c>
      <c r="J225" s="168">
        <v>5.9</v>
      </c>
      <c r="K225" s="168">
        <v>188194.16</v>
      </c>
      <c r="L225" s="160"/>
    </row>
    <row r="226" spans="1:12" x14ac:dyDescent="0.3">
      <c r="A226" s="158" t="s">
        <v>685</v>
      </c>
      <c r="B226" s="144" t="s">
        <v>351</v>
      </c>
      <c r="C226" s="145"/>
      <c r="D226" s="145"/>
      <c r="E226" s="145"/>
      <c r="F226" s="145"/>
      <c r="G226" s="159" t="s">
        <v>613</v>
      </c>
      <c r="H226" s="168">
        <v>1452.78</v>
      </c>
      <c r="I226" s="168">
        <v>15276.93</v>
      </c>
      <c r="J226" s="168">
        <v>12159.06</v>
      </c>
      <c r="K226" s="168">
        <v>4570.6499999999996</v>
      </c>
      <c r="L226" s="160"/>
    </row>
    <row r="227" spans="1:12" x14ac:dyDescent="0.3">
      <c r="A227" s="158" t="s">
        <v>686</v>
      </c>
      <c r="B227" s="144" t="s">
        <v>351</v>
      </c>
      <c r="C227" s="145"/>
      <c r="D227" s="145"/>
      <c r="E227" s="145"/>
      <c r="F227" s="145"/>
      <c r="G227" s="159" t="s">
        <v>615</v>
      </c>
      <c r="H227" s="168">
        <v>14632.28</v>
      </c>
      <c r="I227" s="168">
        <v>11457.94</v>
      </c>
      <c r="J227" s="168">
        <v>9119.5</v>
      </c>
      <c r="K227" s="168">
        <v>16970.72</v>
      </c>
      <c r="L227" s="160"/>
    </row>
    <row r="228" spans="1:12" x14ac:dyDescent="0.3">
      <c r="A228" s="158" t="s">
        <v>687</v>
      </c>
      <c r="B228" s="144" t="s">
        <v>351</v>
      </c>
      <c r="C228" s="145"/>
      <c r="D228" s="145"/>
      <c r="E228" s="145"/>
      <c r="F228" s="145"/>
      <c r="G228" s="159" t="s">
        <v>648</v>
      </c>
      <c r="H228" s="168">
        <v>14742.88</v>
      </c>
      <c r="I228" s="168">
        <v>0</v>
      </c>
      <c r="J228" s="168">
        <v>0</v>
      </c>
      <c r="K228" s="168">
        <v>14742.88</v>
      </c>
      <c r="L228" s="160"/>
    </row>
    <row r="229" spans="1:12" x14ac:dyDescent="0.3">
      <c r="A229" s="158" t="s">
        <v>688</v>
      </c>
      <c r="B229" s="144" t="s">
        <v>351</v>
      </c>
      <c r="C229" s="145"/>
      <c r="D229" s="145"/>
      <c r="E229" s="145"/>
      <c r="F229" s="145"/>
      <c r="G229" s="159" t="s">
        <v>617</v>
      </c>
      <c r="H229" s="168">
        <v>44888.39</v>
      </c>
      <c r="I229" s="168">
        <v>6681.42</v>
      </c>
      <c r="J229" s="168">
        <v>0</v>
      </c>
      <c r="K229" s="168">
        <v>51569.81</v>
      </c>
      <c r="L229" s="160"/>
    </row>
    <row r="230" spans="1:12" x14ac:dyDescent="0.3">
      <c r="A230" s="158" t="s">
        <v>689</v>
      </c>
      <c r="B230" s="144" t="s">
        <v>351</v>
      </c>
      <c r="C230" s="145"/>
      <c r="D230" s="145"/>
      <c r="E230" s="145"/>
      <c r="F230" s="145"/>
      <c r="G230" s="159" t="s">
        <v>619</v>
      </c>
      <c r="H230" s="168">
        <v>21131.41</v>
      </c>
      <c r="I230" s="168">
        <v>2007.83</v>
      </c>
      <c r="J230" s="168">
        <v>0</v>
      </c>
      <c r="K230" s="168">
        <v>23139.24</v>
      </c>
      <c r="L230" s="160"/>
    </row>
    <row r="231" spans="1:12" x14ac:dyDescent="0.3">
      <c r="A231" s="158" t="s">
        <v>690</v>
      </c>
      <c r="B231" s="144" t="s">
        <v>351</v>
      </c>
      <c r="C231" s="145"/>
      <c r="D231" s="145"/>
      <c r="E231" s="145"/>
      <c r="F231" s="145"/>
      <c r="G231" s="159" t="s">
        <v>621</v>
      </c>
      <c r="H231" s="168">
        <v>1682.22</v>
      </c>
      <c r="I231" s="168">
        <v>250.89</v>
      </c>
      <c r="J231" s="168">
        <v>0</v>
      </c>
      <c r="K231" s="168">
        <v>1933.11</v>
      </c>
      <c r="L231" s="160"/>
    </row>
    <row r="232" spans="1:12" x14ac:dyDescent="0.3">
      <c r="A232" s="158" t="s">
        <v>691</v>
      </c>
      <c r="B232" s="144" t="s">
        <v>351</v>
      </c>
      <c r="C232" s="145"/>
      <c r="D232" s="145"/>
      <c r="E232" s="145"/>
      <c r="F232" s="145"/>
      <c r="G232" s="159" t="s">
        <v>623</v>
      </c>
      <c r="H232" s="168">
        <v>26514.05</v>
      </c>
      <c r="I232" s="168">
        <v>5538.2</v>
      </c>
      <c r="J232" s="168">
        <v>1635.61</v>
      </c>
      <c r="K232" s="168">
        <v>30416.639999999999</v>
      </c>
      <c r="L232" s="160"/>
    </row>
    <row r="233" spans="1:12" x14ac:dyDescent="0.3">
      <c r="A233" s="158" t="s">
        <v>692</v>
      </c>
      <c r="B233" s="144" t="s">
        <v>351</v>
      </c>
      <c r="C233" s="145"/>
      <c r="D233" s="145"/>
      <c r="E233" s="145"/>
      <c r="F233" s="145"/>
      <c r="G233" s="159" t="s">
        <v>625</v>
      </c>
      <c r="H233" s="168">
        <v>1391.99</v>
      </c>
      <c r="I233" s="168">
        <v>213.5</v>
      </c>
      <c r="J233" s="168">
        <v>0</v>
      </c>
      <c r="K233" s="168">
        <v>1605.49</v>
      </c>
      <c r="L233" s="160"/>
    </row>
    <row r="234" spans="1:12" x14ac:dyDescent="0.3">
      <c r="A234" s="158" t="s">
        <v>693</v>
      </c>
      <c r="B234" s="144" t="s">
        <v>351</v>
      </c>
      <c r="C234" s="145"/>
      <c r="D234" s="145"/>
      <c r="E234" s="145"/>
      <c r="F234" s="145"/>
      <c r="G234" s="159" t="s">
        <v>627</v>
      </c>
      <c r="H234" s="168">
        <v>56511.68</v>
      </c>
      <c r="I234" s="168">
        <v>8664.2800000000007</v>
      </c>
      <c r="J234" s="168">
        <v>0</v>
      </c>
      <c r="K234" s="168">
        <v>65175.96</v>
      </c>
      <c r="L234" s="160"/>
    </row>
    <row r="235" spans="1:12" x14ac:dyDescent="0.3">
      <c r="A235" s="158" t="s">
        <v>694</v>
      </c>
      <c r="B235" s="144" t="s">
        <v>351</v>
      </c>
      <c r="C235" s="145"/>
      <c r="D235" s="145"/>
      <c r="E235" s="145"/>
      <c r="F235" s="145"/>
      <c r="G235" s="159" t="s">
        <v>656</v>
      </c>
      <c r="H235" s="168">
        <v>19448.5</v>
      </c>
      <c r="I235" s="168">
        <v>3180.61</v>
      </c>
      <c r="J235" s="168">
        <v>707.59</v>
      </c>
      <c r="K235" s="168">
        <v>21921.52</v>
      </c>
      <c r="L235" s="160"/>
    </row>
    <row r="236" spans="1:12" x14ac:dyDescent="0.3">
      <c r="A236" s="161" t="s">
        <v>351</v>
      </c>
      <c r="B236" s="144" t="s">
        <v>351</v>
      </c>
      <c r="C236" s="145"/>
      <c r="D236" s="145"/>
      <c r="E236" s="145"/>
      <c r="F236" s="145"/>
      <c r="G236" s="162" t="s">
        <v>351</v>
      </c>
      <c r="H236" s="169"/>
      <c r="I236" s="169"/>
      <c r="J236" s="169"/>
      <c r="K236" s="169"/>
      <c r="L236" s="163"/>
    </row>
    <row r="237" spans="1:12" x14ac:dyDescent="0.3">
      <c r="A237" s="154" t="s">
        <v>696</v>
      </c>
      <c r="B237" s="144" t="s">
        <v>351</v>
      </c>
      <c r="C237" s="145"/>
      <c r="D237" s="155" t="s">
        <v>697</v>
      </c>
      <c r="E237" s="156"/>
      <c r="F237" s="156"/>
      <c r="G237" s="156"/>
      <c r="H237" s="167">
        <v>4471155.75</v>
      </c>
      <c r="I237" s="167">
        <v>598621.78</v>
      </c>
      <c r="J237" s="167">
        <v>0.13</v>
      </c>
      <c r="K237" s="167">
        <v>5069777.4000000004</v>
      </c>
      <c r="L237" s="170">
        <f>I237-J237</f>
        <v>598621.65</v>
      </c>
    </row>
    <row r="238" spans="1:12" x14ac:dyDescent="0.3">
      <c r="A238" s="154" t="s">
        <v>698</v>
      </c>
      <c r="B238" s="144" t="s">
        <v>351</v>
      </c>
      <c r="C238" s="145"/>
      <c r="D238" s="145"/>
      <c r="E238" s="155" t="s">
        <v>697</v>
      </c>
      <c r="F238" s="156"/>
      <c r="G238" s="156"/>
      <c r="H238" s="167">
        <v>4471155.75</v>
      </c>
      <c r="I238" s="167">
        <v>598621.78</v>
      </c>
      <c r="J238" s="167">
        <v>0.13</v>
      </c>
      <c r="K238" s="167">
        <v>5069777.4000000004</v>
      </c>
      <c r="L238" s="157"/>
    </row>
    <row r="239" spans="1:12" x14ac:dyDescent="0.3">
      <c r="A239" s="154" t="s">
        <v>699</v>
      </c>
      <c r="B239" s="144" t="s">
        <v>351</v>
      </c>
      <c r="C239" s="145"/>
      <c r="D239" s="145"/>
      <c r="E239" s="145"/>
      <c r="F239" s="155" t="s">
        <v>697</v>
      </c>
      <c r="G239" s="156"/>
      <c r="H239" s="167">
        <v>4471155.75</v>
      </c>
      <c r="I239" s="167">
        <v>598621.78</v>
      </c>
      <c r="J239" s="167">
        <v>0.13</v>
      </c>
      <c r="K239" s="167">
        <v>5069777.4000000004</v>
      </c>
      <c r="L239" s="157"/>
    </row>
    <row r="240" spans="1:12" x14ac:dyDescent="0.3">
      <c r="A240" s="158" t="s">
        <v>700</v>
      </c>
      <c r="B240" s="144" t="s">
        <v>351</v>
      </c>
      <c r="C240" s="145"/>
      <c r="D240" s="145"/>
      <c r="E240" s="145"/>
      <c r="F240" s="145"/>
      <c r="G240" s="159" t="s">
        <v>701</v>
      </c>
      <c r="H240" s="168">
        <v>155584.03</v>
      </c>
      <c r="I240" s="168">
        <v>19448.03</v>
      </c>
      <c r="J240" s="168">
        <v>0.03</v>
      </c>
      <c r="K240" s="168">
        <v>175032.03</v>
      </c>
      <c r="L240" s="170">
        <f t="shared" ref="L240:L248" si="0">I240-J240</f>
        <v>19448</v>
      </c>
    </row>
    <row r="241" spans="1:12" x14ac:dyDescent="0.3">
      <c r="A241" s="158" t="s">
        <v>702</v>
      </c>
      <c r="B241" s="144" t="s">
        <v>351</v>
      </c>
      <c r="C241" s="145"/>
      <c r="D241" s="145"/>
      <c r="E241" s="145"/>
      <c r="F241" s="145"/>
      <c r="G241" s="159" t="s">
        <v>703</v>
      </c>
      <c r="H241" s="168">
        <v>51744</v>
      </c>
      <c r="I241" s="168">
        <v>6468</v>
      </c>
      <c r="J241" s="168">
        <v>0</v>
      </c>
      <c r="K241" s="168">
        <v>58212</v>
      </c>
      <c r="L241" s="170">
        <f t="shared" si="0"/>
        <v>6468</v>
      </c>
    </row>
    <row r="242" spans="1:12" x14ac:dyDescent="0.3">
      <c r="A242" s="158" t="s">
        <v>704</v>
      </c>
      <c r="B242" s="144" t="s">
        <v>351</v>
      </c>
      <c r="C242" s="145"/>
      <c r="D242" s="145"/>
      <c r="E242" s="145"/>
      <c r="F242" s="145"/>
      <c r="G242" s="159" t="s">
        <v>705</v>
      </c>
      <c r="H242" s="168">
        <v>62339.42</v>
      </c>
      <c r="I242" s="168">
        <v>39407.56</v>
      </c>
      <c r="J242" s="168">
        <v>0.08</v>
      </c>
      <c r="K242" s="168">
        <v>101746.9</v>
      </c>
      <c r="L242" s="170">
        <f t="shared" si="0"/>
        <v>39407.479999999996</v>
      </c>
    </row>
    <row r="243" spans="1:12" x14ac:dyDescent="0.3">
      <c r="A243" s="158" t="s">
        <v>706</v>
      </c>
      <c r="B243" s="144" t="s">
        <v>351</v>
      </c>
      <c r="C243" s="145"/>
      <c r="D243" s="145"/>
      <c r="E243" s="145"/>
      <c r="F243" s="145"/>
      <c r="G243" s="159" t="s">
        <v>707</v>
      </c>
      <c r="H243" s="168">
        <v>37815.25</v>
      </c>
      <c r="I243" s="168">
        <v>4797.74</v>
      </c>
      <c r="J243" s="168">
        <v>0</v>
      </c>
      <c r="K243" s="168">
        <v>42612.99</v>
      </c>
      <c r="L243" s="170">
        <f t="shared" si="0"/>
        <v>4797.74</v>
      </c>
    </row>
    <row r="244" spans="1:12" x14ac:dyDescent="0.3">
      <c r="A244" s="158" t="s">
        <v>708</v>
      </c>
      <c r="B244" s="144" t="s">
        <v>351</v>
      </c>
      <c r="C244" s="145"/>
      <c r="D244" s="145"/>
      <c r="E244" s="145"/>
      <c r="F244" s="145"/>
      <c r="G244" s="159" t="s">
        <v>709</v>
      </c>
      <c r="H244" s="168">
        <v>1549078.56</v>
      </c>
      <c r="I244" s="168">
        <v>193634.82</v>
      </c>
      <c r="J244" s="168">
        <v>0</v>
      </c>
      <c r="K244" s="168">
        <v>1742713.38</v>
      </c>
      <c r="L244" s="170">
        <f t="shared" si="0"/>
        <v>193634.82</v>
      </c>
    </row>
    <row r="245" spans="1:12" x14ac:dyDescent="0.3">
      <c r="A245" s="158" t="s">
        <v>710</v>
      </c>
      <c r="B245" s="144" t="s">
        <v>351</v>
      </c>
      <c r="C245" s="145"/>
      <c r="D245" s="145"/>
      <c r="E245" s="145"/>
      <c r="F245" s="145"/>
      <c r="G245" s="159" t="s">
        <v>711</v>
      </c>
      <c r="H245" s="168">
        <v>8889.93</v>
      </c>
      <c r="I245" s="168">
        <v>7233.64</v>
      </c>
      <c r="J245" s="168">
        <v>0</v>
      </c>
      <c r="K245" s="168">
        <v>16123.57</v>
      </c>
      <c r="L245" s="170">
        <f t="shared" si="0"/>
        <v>7233.64</v>
      </c>
    </row>
    <row r="246" spans="1:12" x14ac:dyDescent="0.3">
      <c r="A246" s="158" t="s">
        <v>712</v>
      </c>
      <c r="B246" s="144" t="s">
        <v>351</v>
      </c>
      <c r="C246" s="145"/>
      <c r="D246" s="145"/>
      <c r="E246" s="145"/>
      <c r="F246" s="145"/>
      <c r="G246" s="159" t="s">
        <v>713</v>
      </c>
      <c r="H246" s="168">
        <v>2053523.43</v>
      </c>
      <c r="I246" s="168">
        <v>272623.64</v>
      </c>
      <c r="J246" s="168">
        <v>0</v>
      </c>
      <c r="K246" s="168">
        <v>2326147.0699999998</v>
      </c>
      <c r="L246" s="170">
        <f t="shared" si="0"/>
        <v>272623.64</v>
      </c>
    </row>
    <row r="247" spans="1:12" x14ac:dyDescent="0.3">
      <c r="A247" s="158" t="s">
        <v>714</v>
      </c>
      <c r="B247" s="144" t="s">
        <v>351</v>
      </c>
      <c r="C247" s="145"/>
      <c r="D247" s="145"/>
      <c r="E247" s="145"/>
      <c r="F247" s="145"/>
      <c r="G247" s="159" t="s">
        <v>715</v>
      </c>
      <c r="H247" s="168">
        <v>392739.08</v>
      </c>
      <c r="I247" s="168">
        <v>35019.760000000002</v>
      </c>
      <c r="J247" s="168">
        <v>0.01</v>
      </c>
      <c r="K247" s="168">
        <v>427758.83</v>
      </c>
      <c r="L247" s="170">
        <f t="shared" si="0"/>
        <v>35019.75</v>
      </c>
    </row>
    <row r="248" spans="1:12" x14ac:dyDescent="0.3">
      <c r="A248" s="158" t="s">
        <v>716</v>
      </c>
      <c r="B248" s="144" t="s">
        <v>351</v>
      </c>
      <c r="C248" s="145"/>
      <c r="D248" s="145"/>
      <c r="E248" s="145"/>
      <c r="F248" s="145"/>
      <c r="G248" s="159" t="s">
        <v>717</v>
      </c>
      <c r="H248" s="168">
        <v>159442.04999999999</v>
      </c>
      <c r="I248" s="168">
        <v>19988.59</v>
      </c>
      <c r="J248" s="168">
        <v>0.01</v>
      </c>
      <c r="K248" s="168">
        <v>179430.63</v>
      </c>
      <c r="L248" s="170">
        <f t="shared" si="0"/>
        <v>19988.580000000002</v>
      </c>
    </row>
    <row r="249" spans="1:12" x14ac:dyDescent="0.3">
      <c r="A249" s="161" t="s">
        <v>351</v>
      </c>
      <c r="B249" s="144" t="s">
        <v>351</v>
      </c>
      <c r="C249" s="145"/>
      <c r="D249" s="145"/>
      <c r="E249" s="145"/>
      <c r="F249" s="145"/>
      <c r="G249" s="162" t="s">
        <v>351</v>
      </c>
      <c r="H249" s="169"/>
      <c r="I249" s="169"/>
      <c r="J249" s="169"/>
      <c r="K249" s="169"/>
      <c r="L249" s="163"/>
    </row>
    <row r="250" spans="1:12" x14ac:dyDescent="0.3">
      <c r="A250" s="154" t="s">
        <v>718</v>
      </c>
      <c r="B250" s="146" t="s">
        <v>351</v>
      </c>
      <c r="C250" s="155" t="s">
        <v>719</v>
      </c>
      <c r="D250" s="156"/>
      <c r="E250" s="156"/>
      <c r="F250" s="156"/>
      <c r="G250" s="156"/>
      <c r="H250" s="167">
        <v>2565508.1800000002</v>
      </c>
      <c r="I250" s="167">
        <v>349820.95</v>
      </c>
      <c r="J250" s="167">
        <v>9.69</v>
      </c>
      <c r="K250" s="167">
        <v>2915319.44</v>
      </c>
      <c r="L250" s="170">
        <f>I250-J250</f>
        <v>349811.26</v>
      </c>
    </row>
    <row r="251" spans="1:12" x14ac:dyDescent="0.3">
      <c r="A251" s="154" t="s">
        <v>720</v>
      </c>
      <c r="B251" s="144" t="s">
        <v>351</v>
      </c>
      <c r="C251" s="145"/>
      <c r="D251" s="155" t="s">
        <v>719</v>
      </c>
      <c r="E251" s="156"/>
      <c r="F251" s="156"/>
      <c r="G251" s="156"/>
      <c r="H251" s="167">
        <v>2565508.1800000002</v>
      </c>
      <c r="I251" s="167">
        <v>349820.95</v>
      </c>
      <c r="J251" s="167">
        <v>9.69</v>
      </c>
      <c r="K251" s="167">
        <v>2915319.44</v>
      </c>
      <c r="L251" s="157"/>
    </row>
    <row r="252" spans="1:12" x14ac:dyDescent="0.3">
      <c r="A252" s="154" t="s">
        <v>721</v>
      </c>
      <c r="B252" s="144" t="s">
        <v>351</v>
      </c>
      <c r="C252" s="145"/>
      <c r="D252" s="145"/>
      <c r="E252" s="155" t="s">
        <v>719</v>
      </c>
      <c r="F252" s="156"/>
      <c r="G252" s="156"/>
      <c r="H252" s="167">
        <v>2565508.1800000002</v>
      </c>
      <c r="I252" s="167">
        <v>349820.95</v>
      </c>
      <c r="J252" s="167">
        <v>9.69</v>
      </c>
      <c r="K252" s="167">
        <v>2915319.44</v>
      </c>
      <c r="L252" s="157"/>
    </row>
    <row r="253" spans="1:12" x14ac:dyDescent="0.3">
      <c r="A253" s="154" t="s">
        <v>722</v>
      </c>
      <c r="B253" s="144" t="s">
        <v>351</v>
      </c>
      <c r="C253" s="145"/>
      <c r="D253" s="145"/>
      <c r="E253" s="145"/>
      <c r="F253" s="155" t="s">
        <v>723</v>
      </c>
      <c r="G253" s="156"/>
      <c r="H253" s="167">
        <v>311944.06</v>
      </c>
      <c r="I253" s="167">
        <v>34322.26</v>
      </c>
      <c r="J253" s="167">
        <v>0.04</v>
      </c>
      <c r="K253" s="167">
        <v>346266.28</v>
      </c>
      <c r="L253" s="170">
        <f>I253-J253</f>
        <v>34322.22</v>
      </c>
    </row>
    <row r="254" spans="1:12" x14ac:dyDescent="0.3">
      <c r="A254" s="158" t="s">
        <v>724</v>
      </c>
      <c r="B254" s="144" t="s">
        <v>351</v>
      </c>
      <c r="C254" s="145"/>
      <c r="D254" s="145"/>
      <c r="E254" s="145"/>
      <c r="F254" s="145"/>
      <c r="G254" s="159" t="s">
        <v>725</v>
      </c>
      <c r="H254" s="168">
        <v>311944.06</v>
      </c>
      <c r="I254" s="168">
        <v>34322.26</v>
      </c>
      <c r="J254" s="168">
        <v>0.04</v>
      </c>
      <c r="K254" s="168">
        <v>346266.28</v>
      </c>
      <c r="L254" s="160"/>
    </row>
    <row r="255" spans="1:12" x14ac:dyDescent="0.3">
      <c r="A255" s="161" t="s">
        <v>351</v>
      </c>
      <c r="B255" s="144" t="s">
        <v>351</v>
      </c>
      <c r="C255" s="145"/>
      <c r="D255" s="145"/>
      <c r="E255" s="145"/>
      <c r="F255" s="145"/>
      <c r="G255" s="162" t="s">
        <v>351</v>
      </c>
      <c r="H255" s="169"/>
      <c r="I255" s="169"/>
      <c r="J255" s="169"/>
      <c r="K255" s="169"/>
      <c r="L255" s="163"/>
    </row>
    <row r="256" spans="1:12" x14ac:dyDescent="0.3">
      <c r="A256" s="154" t="s">
        <v>726</v>
      </c>
      <c r="B256" s="144" t="s">
        <v>351</v>
      </c>
      <c r="C256" s="145"/>
      <c r="D256" s="145"/>
      <c r="E256" s="145"/>
      <c r="F256" s="155" t="s">
        <v>727</v>
      </c>
      <c r="G256" s="156"/>
      <c r="H256" s="167">
        <v>923059.08</v>
      </c>
      <c r="I256" s="167">
        <v>139852.04</v>
      </c>
      <c r="J256" s="167">
        <v>9.65</v>
      </c>
      <c r="K256" s="167">
        <v>1062901.47</v>
      </c>
      <c r="L256" s="170">
        <f>I256-J256</f>
        <v>139842.39000000001</v>
      </c>
    </row>
    <row r="257" spans="1:12" x14ac:dyDescent="0.3">
      <c r="A257" s="158" t="s">
        <v>728</v>
      </c>
      <c r="B257" s="144" t="s">
        <v>351</v>
      </c>
      <c r="C257" s="145"/>
      <c r="D257" s="145"/>
      <c r="E257" s="145"/>
      <c r="F257" s="145"/>
      <c r="G257" s="159" t="s">
        <v>729</v>
      </c>
      <c r="H257" s="168">
        <v>362126.5</v>
      </c>
      <c r="I257" s="168">
        <v>53784.53</v>
      </c>
      <c r="J257" s="168">
        <v>0</v>
      </c>
      <c r="K257" s="168">
        <v>415911.03</v>
      </c>
      <c r="L257" s="170">
        <f t="shared" ref="L257:L260" si="1">I257-J257</f>
        <v>53784.53</v>
      </c>
    </row>
    <row r="258" spans="1:12" x14ac:dyDescent="0.3">
      <c r="A258" s="158" t="s">
        <v>730</v>
      </c>
      <c r="B258" s="144" t="s">
        <v>351</v>
      </c>
      <c r="C258" s="145"/>
      <c r="D258" s="145"/>
      <c r="E258" s="145"/>
      <c r="F258" s="145"/>
      <c r="G258" s="159" t="s">
        <v>731</v>
      </c>
      <c r="H258" s="168">
        <v>277348.27</v>
      </c>
      <c r="I258" s="168">
        <v>34162.370000000003</v>
      </c>
      <c r="J258" s="168">
        <v>0</v>
      </c>
      <c r="K258" s="168">
        <v>311510.64</v>
      </c>
      <c r="L258" s="170">
        <f t="shared" si="1"/>
        <v>34162.370000000003</v>
      </c>
    </row>
    <row r="259" spans="1:12" x14ac:dyDescent="0.3">
      <c r="A259" s="158" t="s">
        <v>732</v>
      </c>
      <c r="B259" s="144" t="s">
        <v>351</v>
      </c>
      <c r="C259" s="145"/>
      <c r="D259" s="145"/>
      <c r="E259" s="145"/>
      <c r="F259" s="145"/>
      <c r="G259" s="159" t="s">
        <v>733</v>
      </c>
      <c r="H259" s="168">
        <v>217668.39</v>
      </c>
      <c r="I259" s="168">
        <v>43048.480000000003</v>
      </c>
      <c r="J259" s="168">
        <v>0</v>
      </c>
      <c r="K259" s="168">
        <v>260716.87</v>
      </c>
      <c r="L259" s="170">
        <f t="shared" si="1"/>
        <v>43048.480000000003</v>
      </c>
    </row>
    <row r="260" spans="1:12" x14ac:dyDescent="0.3">
      <c r="A260" s="158" t="s">
        <v>734</v>
      </c>
      <c r="B260" s="144" t="s">
        <v>351</v>
      </c>
      <c r="C260" s="145"/>
      <c r="D260" s="145"/>
      <c r="E260" s="145"/>
      <c r="F260" s="145"/>
      <c r="G260" s="159" t="s">
        <v>735</v>
      </c>
      <c r="H260" s="168">
        <v>65915.92</v>
      </c>
      <c r="I260" s="168">
        <v>8856.66</v>
      </c>
      <c r="J260" s="168">
        <v>9.65</v>
      </c>
      <c r="K260" s="168">
        <v>74762.929999999993</v>
      </c>
      <c r="L260" s="170">
        <f t="shared" si="1"/>
        <v>8847.01</v>
      </c>
    </row>
    <row r="261" spans="1:12" x14ac:dyDescent="0.3">
      <c r="A261" s="161" t="s">
        <v>351</v>
      </c>
      <c r="B261" s="144" t="s">
        <v>351</v>
      </c>
      <c r="C261" s="145"/>
      <c r="D261" s="145"/>
      <c r="E261" s="145"/>
      <c r="F261" s="145"/>
      <c r="G261" s="162" t="s">
        <v>351</v>
      </c>
      <c r="H261" s="169"/>
      <c r="I261" s="169"/>
      <c r="J261" s="169"/>
      <c r="K261" s="169"/>
      <c r="L261" s="163"/>
    </row>
    <row r="262" spans="1:12" x14ac:dyDescent="0.3">
      <c r="A262" s="154" t="s">
        <v>736</v>
      </c>
      <c r="B262" s="144" t="s">
        <v>351</v>
      </c>
      <c r="C262" s="145"/>
      <c r="D262" s="145"/>
      <c r="E262" s="145"/>
      <c r="F262" s="155" t="s">
        <v>737</v>
      </c>
      <c r="G262" s="156"/>
      <c r="H262" s="167">
        <v>11128.53</v>
      </c>
      <c r="I262" s="167">
        <v>2481.4</v>
      </c>
      <c r="J262" s="167">
        <v>0</v>
      </c>
      <c r="K262" s="167">
        <v>13609.93</v>
      </c>
      <c r="L262" s="170">
        <f>I262-J262</f>
        <v>2481.4</v>
      </c>
    </row>
    <row r="263" spans="1:12" x14ac:dyDescent="0.3">
      <c r="A263" s="158" t="s">
        <v>738</v>
      </c>
      <c r="B263" s="144" t="s">
        <v>351</v>
      </c>
      <c r="C263" s="145"/>
      <c r="D263" s="145"/>
      <c r="E263" s="145"/>
      <c r="F263" s="145"/>
      <c r="G263" s="159" t="s">
        <v>739</v>
      </c>
      <c r="H263" s="168">
        <v>11128.53</v>
      </c>
      <c r="I263" s="168">
        <v>2481.4</v>
      </c>
      <c r="J263" s="168">
        <v>0</v>
      </c>
      <c r="K263" s="168">
        <v>13609.93</v>
      </c>
      <c r="L263" s="160"/>
    </row>
    <row r="264" spans="1:12" x14ac:dyDescent="0.3">
      <c r="A264" s="161" t="s">
        <v>351</v>
      </c>
      <c r="B264" s="144" t="s">
        <v>351</v>
      </c>
      <c r="C264" s="145"/>
      <c r="D264" s="145"/>
      <c r="E264" s="145"/>
      <c r="F264" s="145"/>
      <c r="G264" s="162" t="s">
        <v>351</v>
      </c>
      <c r="H264" s="169"/>
      <c r="I264" s="169"/>
      <c r="J264" s="169"/>
      <c r="K264" s="169"/>
      <c r="L264" s="163"/>
    </row>
    <row r="265" spans="1:12" x14ac:dyDescent="0.3">
      <c r="A265" s="154" t="s">
        <v>742</v>
      </c>
      <c r="B265" s="144" t="s">
        <v>351</v>
      </c>
      <c r="C265" s="145"/>
      <c r="D265" s="145"/>
      <c r="E265" s="145"/>
      <c r="F265" s="155" t="s">
        <v>743</v>
      </c>
      <c r="G265" s="156"/>
      <c r="H265" s="167">
        <v>3085.02</v>
      </c>
      <c r="I265" s="167">
        <v>911.09</v>
      </c>
      <c r="J265" s="167">
        <v>0</v>
      </c>
      <c r="K265" s="167">
        <v>3996.11</v>
      </c>
      <c r="L265" s="170">
        <f>I265-J265</f>
        <v>911.09</v>
      </c>
    </row>
    <row r="266" spans="1:12" x14ac:dyDescent="0.3">
      <c r="A266" s="158" t="s">
        <v>744</v>
      </c>
      <c r="B266" s="144" t="s">
        <v>351</v>
      </c>
      <c r="C266" s="145"/>
      <c r="D266" s="145"/>
      <c r="E266" s="145"/>
      <c r="F266" s="145"/>
      <c r="G266" s="159" t="s">
        <v>745</v>
      </c>
      <c r="H266" s="168">
        <v>275.33</v>
      </c>
      <c r="I266" s="168">
        <v>819.24</v>
      </c>
      <c r="J266" s="168">
        <v>0</v>
      </c>
      <c r="K266" s="168">
        <v>1094.57</v>
      </c>
      <c r="L266" s="160"/>
    </row>
    <row r="267" spans="1:12" x14ac:dyDescent="0.3">
      <c r="A267" s="158" t="s">
        <v>746</v>
      </c>
      <c r="B267" s="144" t="s">
        <v>351</v>
      </c>
      <c r="C267" s="145"/>
      <c r="D267" s="145"/>
      <c r="E267" s="145"/>
      <c r="F267" s="145"/>
      <c r="G267" s="159" t="s">
        <v>747</v>
      </c>
      <c r="H267" s="168">
        <v>2322.2600000000002</v>
      </c>
      <c r="I267" s="168">
        <v>91.85</v>
      </c>
      <c r="J267" s="168">
        <v>0</v>
      </c>
      <c r="K267" s="168">
        <v>2414.11</v>
      </c>
      <c r="L267" s="160"/>
    </row>
    <row r="268" spans="1:12" x14ac:dyDescent="0.3">
      <c r="A268" s="158" t="s">
        <v>748</v>
      </c>
      <c r="B268" s="144" t="s">
        <v>351</v>
      </c>
      <c r="C268" s="145"/>
      <c r="D268" s="145"/>
      <c r="E268" s="145"/>
      <c r="F268" s="145"/>
      <c r="G268" s="159" t="s">
        <v>749</v>
      </c>
      <c r="H268" s="168">
        <v>357.63</v>
      </c>
      <c r="I268" s="168">
        <v>0</v>
      </c>
      <c r="J268" s="168">
        <v>0</v>
      </c>
      <c r="K268" s="168">
        <v>357.63</v>
      </c>
      <c r="L268" s="160"/>
    </row>
    <row r="269" spans="1:12" x14ac:dyDescent="0.3">
      <c r="A269" s="158" t="s">
        <v>750</v>
      </c>
      <c r="B269" s="144" t="s">
        <v>351</v>
      </c>
      <c r="C269" s="145"/>
      <c r="D269" s="145"/>
      <c r="E269" s="145"/>
      <c r="F269" s="145"/>
      <c r="G269" s="159" t="s">
        <v>751</v>
      </c>
      <c r="H269" s="168">
        <v>129.80000000000001</v>
      </c>
      <c r="I269" s="168">
        <v>0</v>
      </c>
      <c r="J269" s="168">
        <v>0</v>
      </c>
      <c r="K269" s="168">
        <v>129.80000000000001</v>
      </c>
      <c r="L269" s="160"/>
    </row>
    <row r="270" spans="1:12" x14ac:dyDescent="0.3">
      <c r="A270" s="161" t="s">
        <v>351</v>
      </c>
      <c r="B270" s="144" t="s">
        <v>351</v>
      </c>
      <c r="C270" s="145"/>
      <c r="D270" s="145"/>
      <c r="E270" s="145"/>
      <c r="F270" s="145"/>
      <c r="G270" s="162" t="s">
        <v>351</v>
      </c>
      <c r="H270" s="169"/>
      <c r="I270" s="169"/>
      <c r="J270" s="169"/>
      <c r="K270" s="169"/>
      <c r="L270" s="163"/>
    </row>
    <row r="271" spans="1:12" x14ac:dyDescent="0.3">
      <c r="A271" s="154" t="s">
        <v>752</v>
      </c>
      <c r="B271" s="144" t="s">
        <v>351</v>
      </c>
      <c r="C271" s="145"/>
      <c r="D271" s="145"/>
      <c r="E271" s="145"/>
      <c r="F271" s="155" t="s">
        <v>753</v>
      </c>
      <c r="G271" s="156"/>
      <c r="H271" s="167">
        <v>318798.24</v>
      </c>
      <c r="I271" s="167">
        <v>41537.89</v>
      </c>
      <c r="J271" s="167">
        <v>0</v>
      </c>
      <c r="K271" s="167">
        <v>360336.13</v>
      </c>
      <c r="L271" s="170">
        <f>I271-J271</f>
        <v>41537.89</v>
      </c>
    </row>
    <row r="272" spans="1:12" x14ac:dyDescent="0.3">
      <c r="A272" s="158" t="s">
        <v>754</v>
      </c>
      <c r="B272" s="144" t="s">
        <v>351</v>
      </c>
      <c r="C272" s="145"/>
      <c r="D272" s="145"/>
      <c r="E272" s="145"/>
      <c r="F272" s="145"/>
      <c r="G272" s="159" t="s">
        <v>755</v>
      </c>
      <c r="H272" s="168">
        <v>198713.53</v>
      </c>
      <c r="I272" s="168">
        <v>25152.02</v>
      </c>
      <c r="J272" s="168">
        <v>0</v>
      </c>
      <c r="K272" s="168">
        <v>223865.55</v>
      </c>
      <c r="L272" s="160"/>
    </row>
    <row r="273" spans="1:12" x14ac:dyDescent="0.3">
      <c r="A273" s="158" t="s">
        <v>756</v>
      </c>
      <c r="B273" s="144" t="s">
        <v>351</v>
      </c>
      <c r="C273" s="145"/>
      <c r="D273" s="145"/>
      <c r="E273" s="145"/>
      <c r="F273" s="145"/>
      <c r="G273" s="159" t="s">
        <v>757</v>
      </c>
      <c r="H273" s="168">
        <v>42217.18</v>
      </c>
      <c r="I273" s="168">
        <v>5316.06</v>
      </c>
      <c r="J273" s="168">
        <v>0</v>
      </c>
      <c r="K273" s="168">
        <v>47533.24</v>
      </c>
      <c r="L273" s="160"/>
    </row>
    <row r="274" spans="1:12" x14ac:dyDescent="0.3">
      <c r="A274" s="158" t="s">
        <v>758</v>
      </c>
      <c r="B274" s="144" t="s">
        <v>351</v>
      </c>
      <c r="C274" s="145"/>
      <c r="D274" s="145"/>
      <c r="E274" s="145"/>
      <c r="F274" s="145"/>
      <c r="G274" s="159" t="s">
        <v>759</v>
      </c>
      <c r="H274" s="168">
        <v>787.66</v>
      </c>
      <c r="I274" s="168">
        <v>0</v>
      </c>
      <c r="J274" s="168">
        <v>0</v>
      </c>
      <c r="K274" s="168">
        <v>787.66</v>
      </c>
      <c r="L274" s="160"/>
    </row>
    <row r="275" spans="1:12" x14ac:dyDescent="0.3">
      <c r="A275" s="158" t="s">
        <v>760</v>
      </c>
      <c r="B275" s="144" t="s">
        <v>351</v>
      </c>
      <c r="C275" s="145"/>
      <c r="D275" s="145"/>
      <c r="E275" s="145"/>
      <c r="F275" s="145"/>
      <c r="G275" s="159" t="s">
        <v>761</v>
      </c>
      <c r="H275" s="168">
        <v>73474.19</v>
      </c>
      <c r="I275" s="168">
        <v>10534.51</v>
      </c>
      <c r="J275" s="168">
        <v>0</v>
      </c>
      <c r="K275" s="168">
        <v>84008.7</v>
      </c>
      <c r="L275" s="160"/>
    </row>
    <row r="276" spans="1:12" x14ac:dyDescent="0.3">
      <c r="A276" s="158" t="s">
        <v>762</v>
      </c>
      <c r="B276" s="144" t="s">
        <v>351</v>
      </c>
      <c r="C276" s="145"/>
      <c r="D276" s="145"/>
      <c r="E276" s="145"/>
      <c r="F276" s="145"/>
      <c r="G276" s="159" t="s">
        <v>715</v>
      </c>
      <c r="H276" s="168">
        <v>3605.68</v>
      </c>
      <c r="I276" s="168">
        <v>535.29999999999995</v>
      </c>
      <c r="J276" s="168">
        <v>0</v>
      </c>
      <c r="K276" s="168">
        <v>4140.9799999999996</v>
      </c>
      <c r="L276" s="160"/>
    </row>
    <row r="277" spans="1:12" x14ac:dyDescent="0.3">
      <c r="A277" s="161" t="s">
        <v>351</v>
      </c>
      <c r="B277" s="144" t="s">
        <v>351</v>
      </c>
      <c r="C277" s="145"/>
      <c r="D277" s="145"/>
      <c r="E277" s="145"/>
      <c r="F277" s="145"/>
      <c r="G277" s="162" t="s">
        <v>351</v>
      </c>
      <c r="H277" s="169"/>
      <c r="I277" s="169"/>
      <c r="J277" s="169"/>
      <c r="K277" s="169"/>
      <c r="L277" s="163"/>
    </row>
    <row r="278" spans="1:12" x14ac:dyDescent="0.3">
      <c r="A278" s="154" t="s">
        <v>763</v>
      </c>
      <c r="B278" s="144" t="s">
        <v>351</v>
      </c>
      <c r="C278" s="145"/>
      <c r="D278" s="145"/>
      <c r="E278" s="145"/>
      <c r="F278" s="155" t="s">
        <v>764</v>
      </c>
      <c r="G278" s="156"/>
      <c r="H278" s="167">
        <v>846174.12</v>
      </c>
      <c r="I278" s="167">
        <v>107406.68</v>
      </c>
      <c r="J278" s="167">
        <v>0</v>
      </c>
      <c r="K278" s="167">
        <v>953580.8</v>
      </c>
      <c r="L278" s="170">
        <f>I278-J278</f>
        <v>107406.68</v>
      </c>
    </row>
    <row r="279" spans="1:12" x14ac:dyDescent="0.3">
      <c r="A279" s="158" t="s">
        <v>765</v>
      </c>
      <c r="B279" s="144" t="s">
        <v>351</v>
      </c>
      <c r="C279" s="145"/>
      <c r="D279" s="145"/>
      <c r="E279" s="145"/>
      <c r="F279" s="145"/>
      <c r="G279" s="159" t="s">
        <v>554</v>
      </c>
      <c r="H279" s="168">
        <v>134806.44</v>
      </c>
      <c r="I279" s="168">
        <v>18079.02</v>
      </c>
      <c r="J279" s="168">
        <v>0</v>
      </c>
      <c r="K279" s="168">
        <v>152885.46</v>
      </c>
      <c r="L279" s="160"/>
    </row>
    <row r="280" spans="1:12" x14ac:dyDescent="0.3">
      <c r="A280" s="158" t="s">
        <v>766</v>
      </c>
      <c r="B280" s="144" t="s">
        <v>351</v>
      </c>
      <c r="C280" s="145"/>
      <c r="D280" s="145"/>
      <c r="E280" s="145"/>
      <c r="F280" s="145"/>
      <c r="G280" s="159" t="s">
        <v>767</v>
      </c>
      <c r="H280" s="168">
        <v>1033.4000000000001</v>
      </c>
      <c r="I280" s="168">
        <v>0</v>
      </c>
      <c r="J280" s="168">
        <v>0</v>
      </c>
      <c r="K280" s="168">
        <v>1033.4000000000001</v>
      </c>
      <c r="L280" s="160"/>
    </row>
    <row r="281" spans="1:12" x14ac:dyDescent="0.3">
      <c r="A281" s="158" t="s">
        <v>768</v>
      </c>
      <c r="B281" s="144" t="s">
        <v>351</v>
      </c>
      <c r="C281" s="145"/>
      <c r="D281" s="145"/>
      <c r="E281" s="145"/>
      <c r="F281" s="145"/>
      <c r="G281" s="159" t="s">
        <v>769</v>
      </c>
      <c r="H281" s="168">
        <v>22695.19</v>
      </c>
      <c r="I281" s="168">
        <v>1857.75</v>
      </c>
      <c r="J281" s="168">
        <v>0</v>
      </c>
      <c r="K281" s="168">
        <v>24552.94</v>
      </c>
      <c r="L281" s="160"/>
    </row>
    <row r="282" spans="1:12" x14ac:dyDescent="0.3">
      <c r="A282" s="158" t="s">
        <v>770</v>
      </c>
      <c r="B282" s="144" t="s">
        <v>351</v>
      </c>
      <c r="C282" s="145"/>
      <c r="D282" s="145"/>
      <c r="E282" s="145"/>
      <c r="F282" s="145"/>
      <c r="G282" s="159" t="s">
        <v>771</v>
      </c>
      <c r="H282" s="168">
        <v>687595.09</v>
      </c>
      <c r="I282" s="168">
        <v>87469.91</v>
      </c>
      <c r="J282" s="168">
        <v>0</v>
      </c>
      <c r="K282" s="168">
        <v>775065</v>
      </c>
      <c r="L282" s="160"/>
    </row>
    <row r="283" spans="1:12" x14ac:dyDescent="0.3">
      <c r="A283" s="158" t="s">
        <v>772</v>
      </c>
      <c r="B283" s="144" t="s">
        <v>351</v>
      </c>
      <c r="C283" s="145"/>
      <c r="D283" s="145"/>
      <c r="E283" s="145"/>
      <c r="F283" s="145"/>
      <c r="G283" s="159" t="s">
        <v>773</v>
      </c>
      <c r="H283" s="168">
        <v>44</v>
      </c>
      <c r="I283" s="168">
        <v>0</v>
      </c>
      <c r="J283" s="168">
        <v>0</v>
      </c>
      <c r="K283" s="168">
        <v>44</v>
      </c>
      <c r="L283" s="160"/>
    </row>
    <row r="284" spans="1:12" x14ac:dyDescent="0.3">
      <c r="A284" s="161" t="s">
        <v>351</v>
      </c>
      <c r="B284" s="144" t="s">
        <v>351</v>
      </c>
      <c r="C284" s="145"/>
      <c r="D284" s="145"/>
      <c r="E284" s="145"/>
      <c r="F284" s="145"/>
      <c r="G284" s="162" t="s">
        <v>351</v>
      </c>
      <c r="H284" s="169"/>
      <c r="I284" s="169"/>
      <c r="J284" s="169"/>
      <c r="K284" s="169"/>
      <c r="L284" s="163"/>
    </row>
    <row r="285" spans="1:12" x14ac:dyDescent="0.3">
      <c r="A285" s="154" t="s">
        <v>774</v>
      </c>
      <c r="B285" s="144" t="s">
        <v>351</v>
      </c>
      <c r="C285" s="145"/>
      <c r="D285" s="145"/>
      <c r="E285" s="145"/>
      <c r="F285" s="155" t="s">
        <v>775</v>
      </c>
      <c r="G285" s="156"/>
      <c r="H285" s="167">
        <v>136711.73000000001</v>
      </c>
      <c r="I285" s="167">
        <v>23309.59</v>
      </c>
      <c r="J285" s="167">
        <v>0</v>
      </c>
      <c r="K285" s="167">
        <v>160021.32</v>
      </c>
      <c r="L285" s="170">
        <f>I285-J285</f>
        <v>23309.59</v>
      </c>
    </row>
    <row r="286" spans="1:12" x14ac:dyDescent="0.3">
      <c r="A286" s="158" t="s">
        <v>776</v>
      </c>
      <c r="B286" s="144" t="s">
        <v>351</v>
      </c>
      <c r="C286" s="145"/>
      <c r="D286" s="145"/>
      <c r="E286" s="145"/>
      <c r="F286" s="145"/>
      <c r="G286" s="159" t="s">
        <v>777</v>
      </c>
      <c r="H286" s="168">
        <v>592.24</v>
      </c>
      <c r="I286" s="168">
        <v>0</v>
      </c>
      <c r="J286" s="168">
        <v>0</v>
      </c>
      <c r="K286" s="168">
        <v>592.24</v>
      </c>
      <c r="L286" s="160"/>
    </row>
    <row r="287" spans="1:12" x14ac:dyDescent="0.3">
      <c r="A287" s="158" t="s">
        <v>778</v>
      </c>
      <c r="B287" s="144" t="s">
        <v>351</v>
      </c>
      <c r="C287" s="145"/>
      <c r="D287" s="145"/>
      <c r="E287" s="145"/>
      <c r="F287" s="145"/>
      <c r="G287" s="159" t="s">
        <v>779</v>
      </c>
      <c r="H287" s="168">
        <v>469.37</v>
      </c>
      <c r="I287" s="168">
        <v>38.65</v>
      </c>
      <c r="J287" s="168">
        <v>0</v>
      </c>
      <c r="K287" s="168">
        <v>508.02</v>
      </c>
      <c r="L287" s="160"/>
    </row>
    <row r="288" spans="1:12" x14ac:dyDescent="0.3">
      <c r="A288" s="158" t="s">
        <v>780</v>
      </c>
      <c r="B288" s="144" t="s">
        <v>351</v>
      </c>
      <c r="C288" s="145"/>
      <c r="D288" s="145"/>
      <c r="E288" s="145"/>
      <c r="F288" s="145"/>
      <c r="G288" s="159" t="s">
        <v>781</v>
      </c>
      <c r="H288" s="168">
        <v>8267.59</v>
      </c>
      <c r="I288" s="168">
        <v>2477.9699999999998</v>
      </c>
      <c r="J288" s="168">
        <v>0</v>
      </c>
      <c r="K288" s="168">
        <v>10745.56</v>
      </c>
      <c r="L288" s="160"/>
    </row>
    <row r="289" spans="1:12" x14ac:dyDescent="0.3">
      <c r="A289" s="158" t="s">
        <v>782</v>
      </c>
      <c r="B289" s="144" t="s">
        <v>351</v>
      </c>
      <c r="C289" s="145"/>
      <c r="D289" s="145"/>
      <c r="E289" s="145"/>
      <c r="F289" s="145"/>
      <c r="G289" s="159" t="s">
        <v>783</v>
      </c>
      <c r="H289" s="168">
        <v>1457</v>
      </c>
      <c r="I289" s="168">
        <v>141</v>
      </c>
      <c r="J289" s="168">
        <v>0</v>
      </c>
      <c r="K289" s="168">
        <v>1598</v>
      </c>
      <c r="L289" s="160"/>
    </row>
    <row r="290" spans="1:12" x14ac:dyDescent="0.3">
      <c r="A290" s="158" t="s">
        <v>784</v>
      </c>
      <c r="B290" s="144" t="s">
        <v>351</v>
      </c>
      <c r="C290" s="145"/>
      <c r="D290" s="145"/>
      <c r="E290" s="145"/>
      <c r="F290" s="145"/>
      <c r="G290" s="159" t="s">
        <v>785</v>
      </c>
      <c r="H290" s="168">
        <v>11554.59</v>
      </c>
      <c r="I290" s="168">
        <v>3984</v>
      </c>
      <c r="J290" s="168">
        <v>0</v>
      </c>
      <c r="K290" s="168">
        <v>15538.59</v>
      </c>
      <c r="L290" s="160"/>
    </row>
    <row r="291" spans="1:12" x14ac:dyDescent="0.3">
      <c r="A291" s="158" t="s">
        <v>786</v>
      </c>
      <c r="B291" s="144" t="s">
        <v>351</v>
      </c>
      <c r="C291" s="145"/>
      <c r="D291" s="145"/>
      <c r="E291" s="145"/>
      <c r="F291" s="145"/>
      <c r="G291" s="159" t="s">
        <v>787</v>
      </c>
      <c r="H291" s="168">
        <v>406</v>
      </c>
      <c r="I291" s="168">
        <v>77</v>
      </c>
      <c r="J291" s="168">
        <v>0</v>
      </c>
      <c r="K291" s="168">
        <v>483</v>
      </c>
      <c r="L291" s="160"/>
    </row>
    <row r="292" spans="1:12" x14ac:dyDescent="0.3">
      <c r="A292" s="158" t="s">
        <v>788</v>
      </c>
      <c r="B292" s="144" t="s">
        <v>351</v>
      </c>
      <c r="C292" s="145"/>
      <c r="D292" s="145"/>
      <c r="E292" s="145"/>
      <c r="F292" s="145"/>
      <c r="G292" s="159" t="s">
        <v>789</v>
      </c>
      <c r="H292" s="168">
        <v>4498.1400000000003</v>
      </c>
      <c r="I292" s="168">
        <v>0</v>
      </c>
      <c r="J292" s="168">
        <v>0</v>
      </c>
      <c r="K292" s="168">
        <v>4498.1400000000003</v>
      </c>
      <c r="L292" s="160"/>
    </row>
    <row r="293" spans="1:12" x14ac:dyDescent="0.3">
      <c r="A293" s="158" t="s">
        <v>790</v>
      </c>
      <c r="B293" s="144" t="s">
        <v>351</v>
      </c>
      <c r="C293" s="145"/>
      <c r="D293" s="145"/>
      <c r="E293" s="145"/>
      <c r="F293" s="145"/>
      <c r="G293" s="159" t="s">
        <v>791</v>
      </c>
      <c r="H293" s="168">
        <v>244.83</v>
      </c>
      <c r="I293" s="168">
        <v>0</v>
      </c>
      <c r="J293" s="168">
        <v>0</v>
      </c>
      <c r="K293" s="168">
        <v>244.83</v>
      </c>
      <c r="L293" s="160"/>
    </row>
    <row r="294" spans="1:12" x14ac:dyDescent="0.3">
      <c r="A294" s="158" t="s">
        <v>792</v>
      </c>
      <c r="B294" s="144" t="s">
        <v>351</v>
      </c>
      <c r="C294" s="145"/>
      <c r="D294" s="145"/>
      <c r="E294" s="145"/>
      <c r="F294" s="145"/>
      <c r="G294" s="159" t="s">
        <v>793</v>
      </c>
      <c r="H294" s="168">
        <v>2409.21</v>
      </c>
      <c r="I294" s="168">
        <v>443.3</v>
      </c>
      <c r="J294" s="168">
        <v>0</v>
      </c>
      <c r="K294" s="168">
        <v>2852.51</v>
      </c>
      <c r="L294" s="160"/>
    </row>
    <row r="295" spans="1:12" x14ac:dyDescent="0.3">
      <c r="A295" s="158" t="s">
        <v>794</v>
      </c>
      <c r="B295" s="144" t="s">
        <v>351</v>
      </c>
      <c r="C295" s="145"/>
      <c r="D295" s="145"/>
      <c r="E295" s="145"/>
      <c r="F295" s="145"/>
      <c r="G295" s="159" t="s">
        <v>795</v>
      </c>
      <c r="H295" s="168">
        <v>17050.099999999999</v>
      </c>
      <c r="I295" s="168">
        <v>3600</v>
      </c>
      <c r="J295" s="168">
        <v>0</v>
      </c>
      <c r="K295" s="168">
        <v>20650.099999999999</v>
      </c>
      <c r="L295" s="160"/>
    </row>
    <row r="296" spans="1:12" x14ac:dyDescent="0.3">
      <c r="A296" s="158" t="s">
        <v>796</v>
      </c>
      <c r="B296" s="144" t="s">
        <v>351</v>
      </c>
      <c r="C296" s="145"/>
      <c r="D296" s="145"/>
      <c r="E296" s="145"/>
      <c r="F296" s="145"/>
      <c r="G296" s="159" t="s">
        <v>797</v>
      </c>
      <c r="H296" s="168">
        <v>61333.96</v>
      </c>
      <c r="I296" s="168">
        <v>8915.93</v>
      </c>
      <c r="J296" s="168">
        <v>0</v>
      </c>
      <c r="K296" s="168">
        <v>70249.89</v>
      </c>
      <c r="L296" s="160"/>
    </row>
    <row r="297" spans="1:12" x14ac:dyDescent="0.3">
      <c r="A297" s="158" t="s">
        <v>798</v>
      </c>
      <c r="B297" s="144" t="s">
        <v>351</v>
      </c>
      <c r="C297" s="145"/>
      <c r="D297" s="145"/>
      <c r="E297" s="145"/>
      <c r="F297" s="145"/>
      <c r="G297" s="159" t="s">
        <v>799</v>
      </c>
      <c r="H297" s="168">
        <v>1464.77</v>
      </c>
      <c r="I297" s="168">
        <v>560.09</v>
      </c>
      <c r="J297" s="168">
        <v>0</v>
      </c>
      <c r="K297" s="168">
        <v>2024.86</v>
      </c>
      <c r="L297" s="160"/>
    </row>
    <row r="298" spans="1:12" x14ac:dyDescent="0.3">
      <c r="A298" s="158" t="s">
        <v>800</v>
      </c>
      <c r="B298" s="144" t="s">
        <v>351</v>
      </c>
      <c r="C298" s="145"/>
      <c r="D298" s="145"/>
      <c r="E298" s="145"/>
      <c r="F298" s="145"/>
      <c r="G298" s="159" t="s">
        <v>801</v>
      </c>
      <c r="H298" s="168">
        <v>18655.96</v>
      </c>
      <c r="I298" s="168">
        <v>2138.52</v>
      </c>
      <c r="J298" s="168">
        <v>0</v>
      </c>
      <c r="K298" s="168">
        <v>20794.48</v>
      </c>
      <c r="L298" s="160"/>
    </row>
    <row r="299" spans="1:12" x14ac:dyDescent="0.3">
      <c r="A299" s="158" t="s">
        <v>802</v>
      </c>
      <c r="B299" s="144" t="s">
        <v>351</v>
      </c>
      <c r="C299" s="145"/>
      <c r="D299" s="145"/>
      <c r="E299" s="145"/>
      <c r="F299" s="145"/>
      <c r="G299" s="159" t="s">
        <v>803</v>
      </c>
      <c r="H299" s="168">
        <v>8307.9699999999993</v>
      </c>
      <c r="I299" s="168">
        <v>933.13</v>
      </c>
      <c r="J299" s="168">
        <v>0</v>
      </c>
      <c r="K299" s="168">
        <v>9241.1</v>
      </c>
      <c r="L299" s="160"/>
    </row>
    <row r="300" spans="1:12" x14ac:dyDescent="0.3">
      <c r="A300" s="161" t="s">
        <v>351</v>
      </c>
      <c r="B300" s="144" t="s">
        <v>351</v>
      </c>
      <c r="C300" s="145"/>
      <c r="D300" s="145"/>
      <c r="E300" s="145"/>
      <c r="F300" s="145"/>
      <c r="G300" s="162" t="s">
        <v>351</v>
      </c>
      <c r="H300" s="169"/>
      <c r="I300" s="169"/>
      <c r="J300" s="169"/>
      <c r="K300" s="169"/>
      <c r="L300" s="163"/>
    </row>
    <row r="301" spans="1:12" x14ac:dyDescent="0.3">
      <c r="A301" s="154" t="s">
        <v>804</v>
      </c>
      <c r="B301" s="144" t="s">
        <v>351</v>
      </c>
      <c r="C301" s="145"/>
      <c r="D301" s="145"/>
      <c r="E301" s="145"/>
      <c r="F301" s="155" t="s">
        <v>805</v>
      </c>
      <c r="G301" s="156"/>
      <c r="H301" s="167">
        <v>11191.17</v>
      </c>
      <c r="I301" s="167">
        <v>0</v>
      </c>
      <c r="J301" s="167">
        <v>0</v>
      </c>
      <c r="K301" s="167">
        <v>11191.17</v>
      </c>
      <c r="L301" s="170">
        <f>I301-J301</f>
        <v>0</v>
      </c>
    </row>
    <row r="302" spans="1:12" x14ac:dyDescent="0.3">
      <c r="A302" s="158" t="s">
        <v>806</v>
      </c>
      <c r="B302" s="144" t="s">
        <v>351</v>
      </c>
      <c r="C302" s="145"/>
      <c r="D302" s="145"/>
      <c r="E302" s="145"/>
      <c r="F302" s="145"/>
      <c r="G302" s="159" t="s">
        <v>807</v>
      </c>
      <c r="H302" s="168">
        <v>10653</v>
      </c>
      <c r="I302" s="168">
        <v>0</v>
      </c>
      <c r="J302" s="168">
        <v>0</v>
      </c>
      <c r="K302" s="168">
        <v>10653</v>
      </c>
      <c r="L302" s="160"/>
    </row>
    <row r="303" spans="1:12" x14ac:dyDescent="0.3">
      <c r="A303" s="158" t="s">
        <v>808</v>
      </c>
      <c r="B303" s="144" t="s">
        <v>351</v>
      </c>
      <c r="C303" s="145"/>
      <c r="D303" s="145"/>
      <c r="E303" s="145"/>
      <c r="F303" s="145"/>
      <c r="G303" s="159" t="s">
        <v>809</v>
      </c>
      <c r="H303" s="168">
        <v>538.16999999999996</v>
      </c>
      <c r="I303" s="168">
        <v>0</v>
      </c>
      <c r="J303" s="168">
        <v>0</v>
      </c>
      <c r="K303" s="168">
        <v>538.16999999999996</v>
      </c>
      <c r="L303" s="160"/>
    </row>
    <row r="304" spans="1:12" x14ac:dyDescent="0.3">
      <c r="A304" s="161" t="s">
        <v>351</v>
      </c>
      <c r="B304" s="144" t="s">
        <v>351</v>
      </c>
      <c r="C304" s="145"/>
      <c r="D304" s="145"/>
      <c r="E304" s="145"/>
      <c r="F304" s="145"/>
      <c r="G304" s="162" t="s">
        <v>351</v>
      </c>
      <c r="H304" s="169"/>
      <c r="I304" s="169"/>
      <c r="J304" s="169"/>
      <c r="K304" s="169"/>
      <c r="L304" s="163"/>
    </row>
    <row r="305" spans="1:12" x14ac:dyDescent="0.3">
      <c r="A305" s="154" t="s">
        <v>810</v>
      </c>
      <c r="B305" s="144" t="s">
        <v>351</v>
      </c>
      <c r="C305" s="145"/>
      <c r="D305" s="145"/>
      <c r="E305" s="145"/>
      <c r="F305" s="155" t="s">
        <v>811</v>
      </c>
      <c r="G305" s="156"/>
      <c r="H305" s="167">
        <v>3416.23</v>
      </c>
      <c r="I305" s="167">
        <v>0</v>
      </c>
      <c r="J305" s="167">
        <v>0</v>
      </c>
      <c r="K305" s="167">
        <v>3416.23</v>
      </c>
      <c r="L305" s="170">
        <f>I305-J305</f>
        <v>0</v>
      </c>
    </row>
    <row r="306" spans="1:12" x14ac:dyDescent="0.3">
      <c r="A306" s="158" t="s">
        <v>812</v>
      </c>
      <c r="B306" s="144" t="s">
        <v>351</v>
      </c>
      <c r="C306" s="145"/>
      <c r="D306" s="145"/>
      <c r="E306" s="145"/>
      <c r="F306" s="145"/>
      <c r="G306" s="159" t="s">
        <v>813</v>
      </c>
      <c r="H306" s="168">
        <v>3416.23</v>
      </c>
      <c r="I306" s="168">
        <v>0</v>
      </c>
      <c r="J306" s="168">
        <v>0</v>
      </c>
      <c r="K306" s="168">
        <v>3416.23</v>
      </c>
      <c r="L306" s="160"/>
    </row>
    <row r="307" spans="1:12" x14ac:dyDescent="0.3">
      <c r="A307" s="161" t="s">
        <v>351</v>
      </c>
      <c r="B307" s="144" t="s">
        <v>351</v>
      </c>
      <c r="C307" s="145"/>
      <c r="D307" s="145"/>
      <c r="E307" s="145"/>
      <c r="F307" s="145"/>
      <c r="G307" s="162" t="s">
        <v>351</v>
      </c>
      <c r="H307" s="169"/>
      <c r="I307" s="169"/>
      <c r="J307" s="169"/>
      <c r="K307" s="169"/>
      <c r="L307" s="163"/>
    </row>
    <row r="308" spans="1:12" x14ac:dyDescent="0.3">
      <c r="A308" s="154" t="s">
        <v>814</v>
      </c>
      <c r="B308" s="146" t="s">
        <v>351</v>
      </c>
      <c r="C308" s="155" t="s">
        <v>815</v>
      </c>
      <c r="D308" s="156"/>
      <c r="E308" s="156"/>
      <c r="F308" s="156"/>
      <c r="G308" s="156"/>
      <c r="H308" s="167">
        <v>1818123.65</v>
      </c>
      <c r="I308" s="167">
        <v>132146.79</v>
      </c>
      <c r="J308" s="167">
        <v>0</v>
      </c>
      <c r="K308" s="167">
        <v>1950270.44</v>
      </c>
      <c r="L308" s="170">
        <f>I308-J308</f>
        <v>132146.79</v>
      </c>
    </row>
    <row r="309" spans="1:12" x14ac:dyDescent="0.3">
      <c r="A309" s="154" t="s">
        <v>816</v>
      </c>
      <c r="B309" s="144" t="s">
        <v>351</v>
      </c>
      <c r="C309" s="145"/>
      <c r="D309" s="155" t="s">
        <v>815</v>
      </c>
      <c r="E309" s="156"/>
      <c r="F309" s="156"/>
      <c r="G309" s="156"/>
      <c r="H309" s="167">
        <v>1818123.65</v>
      </c>
      <c r="I309" s="167">
        <v>132146.79</v>
      </c>
      <c r="J309" s="167">
        <v>0</v>
      </c>
      <c r="K309" s="167">
        <v>1950270.44</v>
      </c>
      <c r="L309" s="157"/>
    </row>
    <row r="310" spans="1:12" x14ac:dyDescent="0.3">
      <c r="A310" s="154" t="s">
        <v>817</v>
      </c>
      <c r="B310" s="144" t="s">
        <v>351</v>
      </c>
      <c r="C310" s="145"/>
      <c r="D310" s="145"/>
      <c r="E310" s="155" t="s">
        <v>815</v>
      </c>
      <c r="F310" s="156"/>
      <c r="G310" s="156"/>
      <c r="H310" s="167">
        <v>1818123.65</v>
      </c>
      <c r="I310" s="167">
        <v>132146.79</v>
      </c>
      <c r="J310" s="167">
        <v>0</v>
      </c>
      <c r="K310" s="167">
        <v>1950270.44</v>
      </c>
      <c r="L310" s="157"/>
    </row>
    <row r="311" spans="1:12" x14ac:dyDescent="0.3">
      <c r="A311" s="154" t="s">
        <v>818</v>
      </c>
      <c r="B311" s="144" t="s">
        <v>351</v>
      </c>
      <c r="C311" s="145"/>
      <c r="D311" s="145"/>
      <c r="E311" s="145"/>
      <c r="F311" s="155" t="s">
        <v>819</v>
      </c>
      <c r="G311" s="156"/>
      <c r="H311" s="167">
        <v>1426789.01</v>
      </c>
      <c r="I311" s="167">
        <v>71509.63</v>
      </c>
      <c r="J311" s="167">
        <v>0</v>
      </c>
      <c r="K311" s="167">
        <v>1498298.64</v>
      </c>
      <c r="L311" s="170">
        <f>I311-J311</f>
        <v>71509.63</v>
      </c>
    </row>
    <row r="312" spans="1:12" x14ac:dyDescent="0.3">
      <c r="A312" s="158" t="s">
        <v>820</v>
      </c>
      <c r="B312" s="144" t="s">
        <v>351</v>
      </c>
      <c r="C312" s="145"/>
      <c r="D312" s="145"/>
      <c r="E312" s="145"/>
      <c r="F312" s="145"/>
      <c r="G312" s="159" t="s">
        <v>821</v>
      </c>
      <c r="H312" s="168">
        <v>117740.24</v>
      </c>
      <c r="I312" s="168">
        <v>32354</v>
      </c>
      <c r="J312" s="168">
        <v>0</v>
      </c>
      <c r="K312" s="168">
        <v>150094.24</v>
      </c>
      <c r="L312" s="160"/>
    </row>
    <row r="313" spans="1:12" x14ac:dyDescent="0.3">
      <c r="A313" s="158" t="s">
        <v>822</v>
      </c>
      <c r="B313" s="144" t="s">
        <v>351</v>
      </c>
      <c r="C313" s="145"/>
      <c r="D313" s="145"/>
      <c r="E313" s="145"/>
      <c r="F313" s="145"/>
      <c r="G313" s="159" t="s">
        <v>823</v>
      </c>
      <c r="H313" s="168">
        <v>4410</v>
      </c>
      <c r="I313" s="168">
        <v>0</v>
      </c>
      <c r="J313" s="168">
        <v>0</v>
      </c>
      <c r="K313" s="168">
        <v>4410</v>
      </c>
      <c r="L313" s="160"/>
    </row>
    <row r="314" spans="1:12" x14ac:dyDescent="0.3">
      <c r="A314" s="158" t="s">
        <v>824</v>
      </c>
      <c r="B314" s="144" t="s">
        <v>351</v>
      </c>
      <c r="C314" s="145"/>
      <c r="D314" s="145"/>
      <c r="E314" s="145"/>
      <c r="F314" s="145"/>
      <c r="G314" s="159" t="s">
        <v>825</v>
      </c>
      <c r="H314" s="168">
        <v>796.24</v>
      </c>
      <c r="I314" s="168">
        <v>0</v>
      </c>
      <c r="J314" s="168">
        <v>0</v>
      </c>
      <c r="K314" s="168">
        <v>796.24</v>
      </c>
      <c r="L314" s="160"/>
    </row>
    <row r="315" spans="1:12" x14ac:dyDescent="0.3">
      <c r="A315" s="158" t="s">
        <v>826</v>
      </c>
      <c r="B315" s="144" t="s">
        <v>351</v>
      </c>
      <c r="C315" s="145"/>
      <c r="D315" s="145"/>
      <c r="E315" s="145"/>
      <c r="F315" s="145"/>
      <c r="G315" s="159" t="s">
        <v>827</v>
      </c>
      <c r="H315" s="168">
        <v>67808</v>
      </c>
      <c r="I315" s="168">
        <v>8476</v>
      </c>
      <c r="J315" s="168">
        <v>0</v>
      </c>
      <c r="K315" s="168">
        <v>76284</v>
      </c>
      <c r="L315" s="160"/>
    </row>
    <row r="316" spans="1:12" x14ac:dyDescent="0.3">
      <c r="A316" s="158" t="s">
        <v>828</v>
      </c>
      <c r="B316" s="144" t="s">
        <v>351</v>
      </c>
      <c r="C316" s="145"/>
      <c r="D316" s="145"/>
      <c r="E316" s="145"/>
      <c r="F316" s="145"/>
      <c r="G316" s="159" t="s">
        <v>829</v>
      </c>
      <c r="H316" s="168">
        <v>2615</v>
      </c>
      <c r="I316" s="168">
        <v>398.85</v>
      </c>
      <c r="J316" s="168">
        <v>0</v>
      </c>
      <c r="K316" s="168">
        <v>3013.85</v>
      </c>
      <c r="L316" s="160"/>
    </row>
    <row r="317" spans="1:12" x14ac:dyDescent="0.3">
      <c r="A317" s="158" t="s">
        <v>830</v>
      </c>
      <c r="B317" s="144" t="s">
        <v>351</v>
      </c>
      <c r="C317" s="145"/>
      <c r="D317" s="145"/>
      <c r="E317" s="145"/>
      <c r="F317" s="145"/>
      <c r="G317" s="159" t="s">
        <v>831</v>
      </c>
      <c r="H317" s="168">
        <v>72696.28</v>
      </c>
      <c r="I317" s="168">
        <v>4978.01</v>
      </c>
      <c r="J317" s="168">
        <v>0</v>
      </c>
      <c r="K317" s="168">
        <v>77674.289999999994</v>
      </c>
      <c r="L317" s="160"/>
    </row>
    <row r="318" spans="1:12" x14ac:dyDescent="0.3">
      <c r="A318" s="158" t="s">
        <v>832</v>
      </c>
      <c r="B318" s="144" t="s">
        <v>351</v>
      </c>
      <c r="C318" s="145"/>
      <c r="D318" s="145"/>
      <c r="E318" s="145"/>
      <c r="F318" s="145"/>
      <c r="G318" s="159" t="s">
        <v>833</v>
      </c>
      <c r="H318" s="168">
        <v>1147505.75</v>
      </c>
      <c r="I318" s="168">
        <v>25302.77</v>
      </c>
      <c r="J318" s="168">
        <v>0</v>
      </c>
      <c r="K318" s="168">
        <v>1172808.52</v>
      </c>
      <c r="L318" s="160"/>
    </row>
    <row r="319" spans="1:12" x14ac:dyDescent="0.3">
      <c r="A319" s="158" t="s">
        <v>834</v>
      </c>
      <c r="B319" s="144" t="s">
        <v>351</v>
      </c>
      <c r="C319" s="145"/>
      <c r="D319" s="145"/>
      <c r="E319" s="145"/>
      <c r="F319" s="145"/>
      <c r="G319" s="159" t="s">
        <v>835</v>
      </c>
      <c r="H319" s="168">
        <v>13217.5</v>
      </c>
      <c r="I319" s="168">
        <v>0</v>
      </c>
      <c r="J319" s="168">
        <v>0</v>
      </c>
      <c r="K319" s="168">
        <v>13217.5</v>
      </c>
      <c r="L319" s="160"/>
    </row>
    <row r="320" spans="1:12" x14ac:dyDescent="0.3">
      <c r="A320" s="161" t="s">
        <v>351</v>
      </c>
      <c r="B320" s="144" t="s">
        <v>351</v>
      </c>
      <c r="C320" s="145"/>
      <c r="D320" s="145"/>
      <c r="E320" s="145"/>
      <c r="F320" s="145"/>
      <c r="G320" s="162" t="s">
        <v>351</v>
      </c>
      <c r="H320" s="169"/>
      <c r="I320" s="169"/>
      <c r="J320" s="169"/>
      <c r="K320" s="169"/>
      <c r="L320" s="163"/>
    </row>
    <row r="321" spans="1:12" x14ac:dyDescent="0.3">
      <c r="A321" s="154" t="s">
        <v>836</v>
      </c>
      <c r="B321" s="144" t="s">
        <v>351</v>
      </c>
      <c r="C321" s="145"/>
      <c r="D321" s="145"/>
      <c r="E321" s="145"/>
      <c r="F321" s="155" t="s">
        <v>837</v>
      </c>
      <c r="G321" s="156"/>
      <c r="H321" s="167">
        <v>10150</v>
      </c>
      <c r="I321" s="167">
        <v>45350.02</v>
      </c>
      <c r="J321" s="167">
        <v>0</v>
      </c>
      <c r="K321" s="167">
        <v>55500.02</v>
      </c>
      <c r="L321" s="170">
        <f>I321-J321</f>
        <v>45350.02</v>
      </c>
    </row>
    <row r="322" spans="1:12" x14ac:dyDescent="0.3">
      <c r="A322" s="158" t="s">
        <v>838</v>
      </c>
      <c r="B322" s="144" t="s">
        <v>351</v>
      </c>
      <c r="C322" s="145"/>
      <c r="D322" s="145"/>
      <c r="E322" s="145"/>
      <c r="F322" s="145"/>
      <c r="G322" s="159" t="s">
        <v>839</v>
      </c>
      <c r="H322" s="168">
        <v>6400</v>
      </c>
      <c r="I322" s="168">
        <v>43050</v>
      </c>
      <c r="J322" s="168">
        <v>0</v>
      </c>
      <c r="K322" s="168">
        <v>49450</v>
      </c>
      <c r="L322" s="160"/>
    </row>
    <row r="323" spans="1:12" x14ac:dyDescent="0.3">
      <c r="A323" s="158" t="s">
        <v>840</v>
      </c>
      <c r="B323" s="144" t="s">
        <v>351</v>
      </c>
      <c r="C323" s="145"/>
      <c r="D323" s="145"/>
      <c r="E323" s="145"/>
      <c r="F323" s="145"/>
      <c r="G323" s="159" t="s">
        <v>841</v>
      </c>
      <c r="H323" s="168">
        <v>3750</v>
      </c>
      <c r="I323" s="168">
        <v>2300.02</v>
      </c>
      <c r="J323" s="168">
        <v>0</v>
      </c>
      <c r="K323" s="168">
        <v>6050.02</v>
      </c>
      <c r="L323" s="160"/>
    </row>
    <row r="324" spans="1:12" x14ac:dyDescent="0.3">
      <c r="A324" s="161" t="s">
        <v>351</v>
      </c>
      <c r="B324" s="144" t="s">
        <v>351</v>
      </c>
      <c r="C324" s="145"/>
      <c r="D324" s="145"/>
      <c r="E324" s="145"/>
      <c r="F324" s="145"/>
      <c r="G324" s="162" t="s">
        <v>351</v>
      </c>
      <c r="H324" s="169"/>
      <c r="I324" s="169"/>
      <c r="J324" s="169"/>
      <c r="K324" s="169"/>
      <c r="L324" s="163"/>
    </row>
    <row r="325" spans="1:12" x14ac:dyDescent="0.3">
      <c r="A325" s="154" t="s">
        <v>842</v>
      </c>
      <c r="B325" s="144" t="s">
        <v>351</v>
      </c>
      <c r="C325" s="145"/>
      <c r="D325" s="145"/>
      <c r="E325" s="145"/>
      <c r="F325" s="155" t="s">
        <v>843</v>
      </c>
      <c r="G325" s="156"/>
      <c r="H325" s="167">
        <v>114105.85</v>
      </c>
      <c r="I325" s="167">
        <v>14087.14</v>
      </c>
      <c r="J325" s="167">
        <v>0</v>
      </c>
      <c r="K325" s="167">
        <v>128192.99</v>
      </c>
      <c r="L325" s="170">
        <f>I325-J325</f>
        <v>14087.14</v>
      </c>
    </row>
    <row r="326" spans="1:12" x14ac:dyDescent="0.3">
      <c r="A326" s="158" t="s">
        <v>844</v>
      </c>
      <c r="B326" s="144" t="s">
        <v>351</v>
      </c>
      <c r="C326" s="145"/>
      <c r="D326" s="145"/>
      <c r="E326" s="145"/>
      <c r="F326" s="145"/>
      <c r="G326" s="159" t="s">
        <v>845</v>
      </c>
      <c r="H326" s="168">
        <v>114105.85</v>
      </c>
      <c r="I326" s="168">
        <v>14087.14</v>
      </c>
      <c r="J326" s="168">
        <v>0</v>
      </c>
      <c r="K326" s="168">
        <v>128192.99</v>
      </c>
      <c r="L326" s="160"/>
    </row>
    <row r="327" spans="1:12" x14ac:dyDescent="0.3">
      <c r="A327" s="161" t="s">
        <v>351</v>
      </c>
      <c r="B327" s="144" t="s">
        <v>351</v>
      </c>
      <c r="C327" s="145"/>
      <c r="D327" s="145"/>
      <c r="E327" s="145"/>
      <c r="F327" s="145"/>
      <c r="G327" s="162" t="s">
        <v>351</v>
      </c>
      <c r="H327" s="169"/>
      <c r="I327" s="169"/>
      <c r="J327" s="169"/>
      <c r="K327" s="169"/>
      <c r="L327" s="163"/>
    </row>
    <row r="328" spans="1:12" x14ac:dyDescent="0.3">
      <c r="A328" s="154" t="s">
        <v>846</v>
      </c>
      <c r="B328" s="144" t="s">
        <v>351</v>
      </c>
      <c r="C328" s="145"/>
      <c r="D328" s="145"/>
      <c r="E328" s="145"/>
      <c r="F328" s="155" t="s">
        <v>805</v>
      </c>
      <c r="G328" s="156"/>
      <c r="H328" s="167">
        <v>267078.78999999998</v>
      </c>
      <c r="I328" s="167">
        <v>1200</v>
      </c>
      <c r="J328" s="167">
        <v>0</v>
      </c>
      <c r="K328" s="167">
        <v>268278.78999999998</v>
      </c>
      <c r="L328" s="170">
        <f>I328-J328</f>
        <v>1200</v>
      </c>
    </row>
    <row r="329" spans="1:12" x14ac:dyDescent="0.3">
      <c r="A329" s="158" t="s">
        <v>847</v>
      </c>
      <c r="B329" s="144" t="s">
        <v>351</v>
      </c>
      <c r="C329" s="145"/>
      <c r="D329" s="145"/>
      <c r="E329" s="145"/>
      <c r="F329" s="145"/>
      <c r="G329" s="159" t="s">
        <v>807</v>
      </c>
      <c r="H329" s="168">
        <v>3131.82</v>
      </c>
      <c r="I329" s="168">
        <v>0</v>
      </c>
      <c r="J329" s="168">
        <v>0</v>
      </c>
      <c r="K329" s="168">
        <v>3131.82</v>
      </c>
      <c r="L329" s="170">
        <f t="shared" ref="L329:L331" si="2">I329-J329</f>
        <v>0</v>
      </c>
    </row>
    <row r="330" spans="1:12" x14ac:dyDescent="0.3">
      <c r="A330" s="158" t="s">
        <v>850</v>
      </c>
      <c r="B330" s="144" t="s">
        <v>351</v>
      </c>
      <c r="C330" s="145"/>
      <c r="D330" s="145"/>
      <c r="E330" s="145"/>
      <c r="F330" s="145"/>
      <c r="G330" s="159" t="s">
        <v>851</v>
      </c>
      <c r="H330" s="168">
        <v>246347.88</v>
      </c>
      <c r="I330" s="168">
        <v>0</v>
      </c>
      <c r="J330" s="168">
        <v>0</v>
      </c>
      <c r="K330" s="168">
        <v>246347.88</v>
      </c>
      <c r="L330" s="170">
        <f t="shared" si="2"/>
        <v>0</v>
      </c>
    </row>
    <row r="331" spans="1:12" x14ac:dyDescent="0.3">
      <c r="A331" s="158" t="s">
        <v>852</v>
      </c>
      <c r="B331" s="144" t="s">
        <v>351</v>
      </c>
      <c r="C331" s="145"/>
      <c r="D331" s="145"/>
      <c r="E331" s="145"/>
      <c r="F331" s="145"/>
      <c r="G331" s="159" t="s">
        <v>809</v>
      </c>
      <c r="H331" s="168">
        <v>17599.09</v>
      </c>
      <c r="I331" s="168">
        <v>1200</v>
      </c>
      <c r="J331" s="168">
        <v>0</v>
      </c>
      <c r="K331" s="168">
        <v>18799.09</v>
      </c>
      <c r="L331" s="170">
        <f t="shared" si="2"/>
        <v>1200</v>
      </c>
    </row>
    <row r="332" spans="1:12" x14ac:dyDescent="0.3">
      <c r="A332" s="161" t="s">
        <v>351</v>
      </c>
      <c r="B332" s="144" t="s">
        <v>351</v>
      </c>
      <c r="C332" s="145"/>
      <c r="D332" s="145"/>
      <c r="E332" s="145"/>
      <c r="F332" s="145"/>
      <c r="G332" s="162" t="s">
        <v>351</v>
      </c>
      <c r="H332" s="169"/>
      <c r="I332" s="169"/>
      <c r="J332" s="169"/>
      <c r="K332" s="169"/>
      <c r="L332" s="163"/>
    </row>
    <row r="333" spans="1:12" x14ac:dyDescent="0.3">
      <c r="A333" s="154" t="s">
        <v>853</v>
      </c>
      <c r="B333" s="146" t="s">
        <v>351</v>
      </c>
      <c r="C333" s="155" t="s">
        <v>854</v>
      </c>
      <c r="D333" s="156"/>
      <c r="E333" s="156"/>
      <c r="F333" s="156"/>
      <c r="G333" s="156"/>
      <c r="H333" s="167">
        <v>159354.96</v>
      </c>
      <c r="I333" s="167">
        <v>11984.67</v>
      </c>
      <c r="J333" s="167">
        <v>0.05</v>
      </c>
      <c r="K333" s="167">
        <v>171339.58</v>
      </c>
      <c r="L333" s="170">
        <f>I333-J333</f>
        <v>11984.62</v>
      </c>
    </row>
    <row r="334" spans="1:12" x14ac:dyDescent="0.3">
      <c r="A334" s="154" t="s">
        <v>855</v>
      </c>
      <c r="B334" s="144" t="s">
        <v>351</v>
      </c>
      <c r="C334" s="145"/>
      <c r="D334" s="155" t="s">
        <v>854</v>
      </c>
      <c r="E334" s="156"/>
      <c r="F334" s="156"/>
      <c r="G334" s="156"/>
      <c r="H334" s="167">
        <v>159354.96</v>
      </c>
      <c r="I334" s="167">
        <v>11984.67</v>
      </c>
      <c r="J334" s="167">
        <v>0.05</v>
      </c>
      <c r="K334" s="167">
        <v>171339.58</v>
      </c>
      <c r="L334" s="157"/>
    </row>
    <row r="335" spans="1:12" x14ac:dyDescent="0.3">
      <c r="A335" s="154" t="s">
        <v>856</v>
      </c>
      <c r="B335" s="144" t="s">
        <v>351</v>
      </c>
      <c r="C335" s="145"/>
      <c r="D335" s="145"/>
      <c r="E335" s="155" t="s">
        <v>857</v>
      </c>
      <c r="F335" s="156"/>
      <c r="G335" s="156"/>
      <c r="H335" s="167">
        <v>159354.96</v>
      </c>
      <c r="I335" s="167">
        <v>11984.67</v>
      </c>
      <c r="J335" s="167">
        <v>0.05</v>
      </c>
      <c r="K335" s="167">
        <v>171339.58</v>
      </c>
      <c r="L335" s="157"/>
    </row>
    <row r="336" spans="1:12" x14ac:dyDescent="0.3">
      <c r="A336" s="154" t="s">
        <v>858</v>
      </c>
      <c r="B336" s="144" t="s">
        <v>351</v>
      </c>
      <c r="C336" s="145"/>
      <c r="D336" s="145"/>
      <c r="E336" s="145"/>
      <c r="F336" s="155" t="s">
        <v>859</v>
      </c>
      <c r="G336" s="156"/>
      <c r="H336" s="167">
        <v>124498.14</v>
      </c>
      <c r="I336" s="167">
        <v>6265.14</v>
      </c>
      <c r="J336" s="167">
        <v>0</v>
      </c>
      <c r="K336" s="167">
        <v>130763.28</v>
      </c>
      <c r="L336" s="170">
        <f>I336-J336</f>
        <v>6265.14</v>
      </c>
    </row>
    <row r="337" spans="1:12" x14ac:dyDescent="0.3">
      <c r="A337" s="158" t="s">
        <v>860</v>
      </c>
      <c r="B337" s="144" t="s">
        <v>351</v>
      </c>
      <c r="C337" s="145"/>
      <c r="D337" s="145"/>
      <c r="E337" s="145"/>
      <c r="F337" s="145"/>
      <c r="G337" s="159" t="s">
        <v>861</v>
      </c>
      <c r="H337" s="168">
        <v>124498.14</v>
      </c>
      <c r="I337" s="168">
        <v>6265.14</v>
      </c>
      <c r="J337" s="168">
        <v>0</v>
      </c>
      <c r="K337" s="168">
        <v>130763.28</v>
      </c>
      <c r="L337" s="160"/>
    </row>
    <row r="338" spans="1:12" x14ac:dyDescent="0.3">
      <c r="A338" s="161" t="s">
        <v>351</v>
      </c>
      <c r="B338" s="144" t="s">
        <v>351</v>
      </c>
      <c r="C338" s="145"/>
      <c r="D338" s="145"/>
      <c r="E338" s="145"/>
      <c r="F338" s="145"/>
      <c r="G338" s="162" t="s">
        <v>351</v>
      </c>
      <c r="H338" s="169"/>
      <c r="I338" s="169"/>
      <c r="J338" s="169"/>
      <c r="K338" s="169"/>
      <c r="L338" s="163"/>
    </row>
    <row r="339" spans="1:12" x14ac:dyDescent="0.3">
      <c r="A339" s="154" t="s">
        <v>862</v>
      </c>
      <c r="B339" s="144" t="s">
        <v>351</v>
      </c>
      <c r="C339" s="145"/>
      <c r="D339" s="145"/>
      <c r="E339" s="145"/>
      <c r="F339" s="155" t="s">
        <v>863</v>
      </c>
      <c r="G339" s="156"/>
      <c r="H339" s="167">
        <v>8800</v>
      </c>
      <c r="I339" s="167">
        <v>2200</v>
      </c>
      <c r="J339" s="167">
        <v>0</v>
      </c>
      <c r="K339" s="167">
        <v>11000</v>
      </c>
      <c r="L339" s="170">
        <f>I339-J339</f>
        <v>2200</v>
      </c>
    </row>
    <row r="340" spans="1:12" x14ac:dyDescent="0.3">
      <c r="A340" s="158" t="s">
        <v>864</v>
      </c>
      <c r="B340" s="144" t="s">
        <v>351</v>
      </c>
      <c r="C340" s="145"/>
      <c r="D340" s="145"/>
      <c r="E340" s="145"/>
      <c r="F340" s="145"/>
      <c r="G340" s="159" t="s">
        <v>865</v>
      </c>
      <c r="H340" s="168">
        <v>8800</v>
      </c>
      <c r="I340" s="168">
        <v>2200</v>
      </c>
      <c r="J340" s="168">
        <v>0</v>
      </c>
      <c r="K340" s="168">
        <v>11000</v>
      </c>
      <c r="L340" s="160"/>
    </row>
    <row r="341" spans="1:12" x14ac:dyDescent="0.3">
      <c r="A341" s="161" t="s">
        <v>351</v>
      </c>
      <c r="B341" s="144" t="s">
        <v>351</v>
      </c>
      <c r="C341" s="145"/>
      <c r="D341" s="145"/>
      <c r="E341" s="145"/>
      <c r="F341" s="145"/>
      <c r="G341" s="162" t="s">
        <v>351</v>
      </c>
      <c r="H341" s="169"/>
      <c r="I341" s="169"/>
      <c r="J341" s="169"/>
      <c r="K341" s="169"/>
      <c r="L341" s="163"/>
    </row>
    <row r="342" spans="1:12" x14ac:dyDescent="0.3">
      <c r="A342" s="154" t="s">
        <v>866</v>
      </c>
      <c r="B342" s="144" t="s">
        <v>351</v>
      </c>
      <c r="C342" s="145"/>
      <c r="D342" s="145"/>
      <c r="E342" s="145"/>
      <c r="F342" s="155" t="s">
        <v>867</v>
      </c>
      <c r="G342" s="156"/>
      <c r="H342" s="167">
        <v>11766.62</v>
      </c>
      <c r="I342" s="167">
        <v>945</v>
      </c>
      <c r="J342" s="167">
        <v>0</v>
      </c>
      <c r="K342" s="167">
        <v>12711.62</v>
      </c>
      <c r="L342" s="170">
        <f>I342-J342</f>
        <v>945</v>
      </c>
    </row>
    <row r="343" spans="1:12" x14ac:dyDescent="0.3">
      <c r="A343" s="158" t="s">
        <v>868</v>
      </c>
      <c r="B343" s="144" t="s">
        <v>351</v>
      </c>
      <c r="C343" s="145"/>
      <c r="D343" s="145"/>
      <c r="E343" s="145"/>
      <c r="F343" s="145"/>
      <c r="G343" s="159" t="s">
        <v>869</v>
      </c>
      <c r="H343" s="168">
        <v>11766.62</v>
      </c>
      <c r="I343" s="168">
        <v>945</v>
      </c>
      <c r="J343" s="168">
        <v>0</v>
      </c>
      <c r="K343" s="168">
        <v>12711.62</v>
      </c>
      <c r="L343" s="160"/>
    </row>
    <row r="344" spans="1:12" x14ac:dyDescent="0.3">
      <c r="A344" s="161" t="s">
        <v>351</v>
      </c>
      <c r="B344" s="144" t="s">
        <v>351</v>
      </c>
      <c r="C344" s="145"/>
      <c r="D344" s="145"/>
      <c r="E344" s="145"/>
      <c r="F344" s="145"/>
      <c r="G344" s="162" t="s">
        <v>351</v>
      </c>
      <c r="H344" s="169"/>
      <c r="I344" s="169"/>
      <c r="J344" s="169"/>
      <c r="K344" s="169"/>
      <c r="L344" s="163"/>
    </row>
    <row r="345" spans="1:12" x14ac:dyDescent="0.3">
      <c r="A345" s="154" t="s">
        <v>870</v>
      </c>
      <c r="B345" s="144" t="s">
        <v>351</v>
      </c>
      <c r="C345" s="145"/>
      <c r="D345" s="145"/>
      <c r="E345" s="145"/>
      <c r="F345" s="155" t="s">
        <v>805</v>
      </c>
      <c r="G345" s="156"/>
      <c r="H345" s="167">
        <v>14290.2</v>
      </c>
      <c r="I345" s="167">
        <v>2574.5300000000002</v>
      </c>
      <c r="J345" s="167">
        <v>0.05</v>
      </c>
      <c r="K345" s="167">
        <v>16864.68</v>
      </c>
      <c r="L345" s="170">
        <f>I345-J345</f>
        <v>2574.48</v>
      </c>
    </row>
    <row r="346" spans="1:12" x14ac:dyDescent="0.3">
      <c r="A346" s="158" t="s">
        <v>871</v>
      </c>
      <c r="B346" s="144" t="s">
        <v>351</v>
      </c>
      <c r="C346" s="145"/>
      <c r="D346" s="145"/>
      <c r="E346" s="145"/>
      <c r="F346" s="145"/>
      <c r="G346" s="159" t="s">
        <v>809</v>
      </c>
      <c r="H346" s="168">
        <v>0</v>
      </c>
      <c r="I346" s="168">
        <v>170</v>
      </c>
      <c r="J346" s="168">
        <v>0</v>
      </c>
      <c r="K346" s="168">
        <v>170</v>
      </c>
      <c r="L346" s="160"/>
    </row>
    <row r="347" spans="1:12" x14ac:dyDescent="0.3">
      <c r="A347" s="158" t="s">
        <v>872</v>
      </c>
      <c r="B347" s="144" t="s">
        <v>351</v>
      </c>
      <c r="C347" s="145"/>
      <c r="D347" s="145"/>
      <c r="E347" s="145"/>
      <c r="F347" s="145"/>
      <c r="G347" s="159" t="s">
        <v>873</v>
      </c>
      <c r="H347" s="168">
        <v>14290.2</v>
      </c>
      <c r="I347" s="168">
        <v>2404.5300000000002</v>
      </c>
      <c r="J347" s="168">
        <v>0.05</v>
      </c>
      <c r="K347" s="168">
        <v>16694.68</v>
      </c>
      <c r="L347" s="160"/>
    </row>
    <row r="348" spans="1:12" x14ac:dyDescent="0.3">
      <c r="A348" s="154" t="s">
        <v>351</v>
      </c>
      <c r="B348" s="144" t="s">
        <v>351</v>
      </c>
      <c r="C348" s="145"/>
      <c r="D348" s="145"/>
      <c r="E348" s="155" t="s">
        <v>351</v>
      </c>
      <c r="F348" s="156"/>
      <c r="G348" s="156"/>
      <c r="H348" s="166"/>
      <c r="I348" s="166"/>
      <c r="J348" s="166"/>
      <c r="K348" s="166"/>
      <c r="L348" s="156"/>
    </row>
    <row r="349" spans="1:12" x14ac:dyDescent="0.3">
      <c r="A349" s="154" t="s">
        <v>874</v>
      </c>
      <c r="B349" s="146" t="s">
        <v>351</v>
      </c>
      <c r="C349" s="155" t="s">
        <v>875</v>
      </c>
      <c r="D349" s="156"/>
      <c r="E349" s="156"/>
      <c r="F349" s="156"/>
      <c r="G349" s="156"/>
      <c r="H349" s="167">
        <v>1303726.02</v>
      </c>
      <c r="I349" s="167">
        <v>148481.93</v>
      </c>
      <c r="J349" s="167">
        <v>0.05</v>
      </c>
      <c r="K349" s="167">
        <v>1452207.9</v>
      </c>
      <c r="L349" s="170">
        <f>I349-J349</f>
        <v>148481.88</v>
      </c>
    </row>
    <row r="350" spans="1:12" x14ac:dyDescent="0.3">
      <c r="A350" s="154" t="s">
        <v>876</v>
      </c>
      <c r="B350" s="144" t="s">
        <v>351</v>
      </c>
      <c r="C350" s="145"/>
      <c r="D350" s="155" t="s">
        <v>875</v>
      </c>
      <c r="E350" s="156"/>
      <c r="F350" s="156"/>
      <c r="G350" s="156"/>
      <c r="H350" s="167">
        <v>1303726.02</v>
      </c>
      <c r="I350" s="167">
        <v>148481.93</v>
      </c>
      <c r="J350" s="167">
        <v>0.05</v>
      </c>
      <c r="K350" s="167">
        <v>1452207.9</v>
      </c>
      <c r="L350" s="157"/>
    </row>
    <row r="351" spans="1:12" x14ac:dyDescent="0.3">
      <c r="A351" s="154" t="s">
        <v>877</v>
      </c>
      <c r="B351" s="144" t="s">
        <v>351</v>
      </c>
      <c r="C351" s="145"/>
      <c r="D351" s="145"/>
      <c r="E351" s="155" t="s">
        <v>875</v>
      </c>
      <c r="F351" s="156"/>
      <c r="G351" s="156"/>
      <c r="H351" s="167">
        <v>1303726.02</v>
      </c>
      <c r="I351" s="167">
        <v>148481.93</v>
      </c>
      <c r="J351" s="167">
        <v>0.05</v>
      </c>
      <c r="K351" s="167">
        <v>1452207.9</v>
      </c>
      <c r="L351" s="157"/>
    </row>
    <row r="352" spans="1:12" x14ac:dyDescent="0.3">
      <c r="A352" s="154" t="s">
        <v>878</v>
      </c>
      <c r="B352" s="144" t="s">
        <v>351</v>
      </c>
      <c r="C352" s="145"/>
      <c r="D352" s="145"/>
      <c r="E352" s="145"/>
      <c r="F352" s="155" t="s">
        <v>863</v>
      </c>
      <c r="G352" s="156"/>
      <c r="H352" s="167">
        <v>696505.21</v>
      </c>
      <c r="I352" s="167">
        <v>68194</v>
      </c>
      <c r="J352" s="167">
        <v>0.05</v>
      </c>
      <c r="K352" s="167">
        <v>764699.16</v>
      </c>
      <c r="L352" s="170">
        <f>I352-J352</f>
        <v>68193.95</v>
      </c>
    </row>
    <row r="353" spans="1:12" x14ac:dyDescent="0.3">
      <c r="A353" s="158" t="s">
        <v>879</v>
      </c>
      <c r="B353" s="144" t="s">
        <v>351</v>
      </c>
      <c r="C353" s="145"/>
      <c r="D353" s="145"/>
      <c r="E353" s="145"/>
      <c r="F353" s="145"/>
      <c r="G353" s="159" t="s">
        <v>880</v>
      </c>
      <c r="H353" s="168">
        <v>696505.21</v>
      </c>
      <c r="I353" s="168">
        <v>68194</v>
      </c>
      <c r="J353" s="168">
        <v>0.05</v>
      </c>
      <c r="K353" s="168">
        <v>764699.16</v>
      </c>
      <c r="L353" s="160"/>
    </row>
    <row r="354" spans="1:12" x14ac:dyDescent="0.3">
      <c r="A354" s="161" t="s">
        <v>351</v>
      </c>
      <c r="B354" s="144" t="s">
        <v>351</v>
      </c>
      <c r="C354" s="145"/>
      <c r="D354" s="145"/>
      <c r="E354" s="145"/>
      <c r="F354" s="145"/>
      <c r="G354" s="162" t="s">
        <v>351</v>
      </c>
      <c r="H354" s="169"/>
      <c r="I354" s="169"/>
      <c r="J354" s="169"/>
      <c r="K354" s="169"/>
      <c r="L354" s="163"/>
    </row>
    <row r="355" spans="1:12" x14ac:dyDescent="0.3">
      <c r="A355" s="154" t="s">
        <v>881</v>
      </c>
      <c r="B355" s="144" t="s">
        <v>351</v>
      </c>
      <c r="C355" s="145"/>
      <c r="D355" s="145"/>
      <c r="E355" s="145"/>
      <c r="F355" s="155" t="s">
        <v>882</v>
      </c>
      <c r="G355" s="156"/>
      <c r="H355" s="167">
        <v>590285.81000000006</v>
      </c>
      <c r="I355" s="167">
        <v>79468.929999999993</v>
      </c>
      <c r="J355" s="167">
        <v>0</v>
      </c>
      <c r="K355" s="167">
        <v>669754.74</v>
      </c>
      <c r="L355" s="170">
        <f>I355-J355</f>
        <v>79468.929999999993</v>
      </c>
    </row>
    <row r="356" spans="1:12" x14ac:dyDescent="0.3">
      <c r="A356" s="158" t="s">
        <v>883</v>
      </c>
      <c r="B356" s="144" t="s">
        <v>351</v>
      </c>
      <c r="C356" s="145"/>
      <c r="D356" s="145"/>
      <c r="E356" s="145"/>
      <c r="F356" s="145"/>
      <c r="G356" s="159" t="s">
        <v>884</v>
      </c>
      <c r="H356" s="168">
        <v>525965</v>
      </c>
      <c r="I356" s="168">
        <v>69450</v>
      </c>
      <c r="J356" s="168">
        <v>0</v>
      </c>
      <c r="K356" s="168">
        <v>595415</v>
      </c>
      <c r="L356" s="170">
        <f t="shared" ref="L356:L357" si="3">I356-J356</f>
        <v>69450</v>
      </c>
    </row>
    <row r="357" spans="1:12" x14ac:dyDescent="0.3">
      <c r="A357" s="158" t="s">
        <v>885</v>
      </c>
      <c r="B357" s="144" t="s">
        <v>351</v>
      </c>
      <c r="C357" s="145"/>
      <c r="D357" s="145"/>
      <c r="E357" s="145"/>
      <c r="F357" s="145"/>
      <c r="G357" s="159" t="s">
        <v>886</v>
      </c>
      <c r="H357" s="168">
        <v>64320.81</v>
      </c>
      <c r="I357" s="168">
        <v>10018.93</v>
      </c>
      <c r="J357" s="168">
        <v>0</v>
      </c>
      <c r="K357" s="168">
        <v>74339.740000000005</v>
      </c>
      <c r="L357" s="170">
        <f t="shared" si="3"/>
        <v>10018.93</v>
      </c>
    </row>
    <row r="358" spans="1:12" x14ac:dyDescent="0.3">
      <c r="A358" s="161" t="s">
        <v>351</v>
      </c>
      <c r="B358" s="144" t="s">
        <v>351</v>
      </c>
      <c r="C358" s="145"/>
      <c r="D358" s="145"/>
      <c r="E358" s="145"/>
      <c r="F358" s="145"/>
      <c r="G358" s="162" t="s">
        <v>351</v>
      </c>
      <c r="H358" s="169"/>
      <c r="I358" s="169"/>
      <c r="J358" s="169"/>
      <c r="K358" s="169"/>
      <c r="L358" s="163"/>
    </row>
    <row r="359" spans="1:12" x14ac:dyDescent="0.3">
      <c r="A359" s="154" t="s">
        <v>887</v>
      </c>
      <c r="B359" s="144" t="s">
        <v>351</v>
      </c>
      <c r="C359" s="145"/>
      <c r="D359" s="145"/>
      <c r="E359" s="145"/>
      <c r="F359" s="155" t="s">
        <v>805</v>
      </c>
      <c r="G359" s="156"/>
      <c r="H359" s="167">
        <v>16935</v>
      </c>
      <c r="I359" s="167">
        <v>819</v>
      </c>
      <c r="J359" s="167">
        <v>0</v>
      </c>
      <c r="K359" s="167">
        <v>17754</v>
      </c>
      <c r="L359" s="170">
        <f>I359-J359</f>
        <v>819</v>
      </c>
    </row>
    <row r="360" spans="1:12" x14ac:dyDescent="0.3">
      <c r="A360" s="158" t="s">
        <v>888</v>
      </c>
      <c r="B360" s="144" t="s">
        <v>351</v>
      </c>
      <c r="C360" s="145"/>
      <c r="D360" s="145"/>
      <c r="E360" s="145"/>
      <c r="F360" s="145"/>
      <c r="G360" s="159" t="s">
        <v>807</v>
      </c>
      <c r="H360" s="168">
        <v>16435</v>
      </c>
      <c r="I360" s="168">
        <v>0</v>
      </c>
      <c r="J360" s="168">
        <v>0</v>
      </c>
      <c r="K360" s="168">
        <v>16435</v>
      </c>
      <c r="L360" s="160"/>
    </row>
    <row r="361" spans="1:12" x14ac:dyDescent="0.3">
      <c r="A361" s="158" t="s">
        <v>889</v>
      </c>
      <c r="B361" s="144" t="s">
        <v>351</v>
      </c>
      <c r="C361" s="145"/>
      <c r="D361" s="145"/>
      <c r="E361" s="145"/>
      <c r="F361" s="145"/>
      <c r="G361" s="159" t="s">
        <v>809</v>
      </c>
      <c r="H361" s="168">
        <v>500</v>
      </c>
      <c r="I361" s="168">
        <v>819</v>
      </c>
      <c r="J361" s="168">
        <v>0</v>
      </c>
      <c r="K361" s="168">
        <v>1319</v>
      </c>
      <c r="L361" s="160"/>
    </row>
    <row r="362" spans="1:12" x14ac:dyDescent="0.3">
      <c r="A362" s="161" t="s">
        <v>351</v>
      </c>
      <c r="B362" s="144" t="s">
        <v>351</v>
      </c>
      <c r="C362" s="145"/>
      <c r="D362" s="145"/>
      <c r="E362" s="145"/>
      <c r="F362" s="145"/>
      <c r="G362" s="162" t="s">
        <v>351</v>
      </c>
      <c r="H362" s="169"/>
      <c r="I362" s="169"/>
      <c r="J362" s="169"/>
      <c r="K362" s="169"/>
      <c r="L362" s="163"/>
    </row>
    <row r="363" spans="1:12" x14ac:dyDescent="0.3">
      <c r="A363" s="154" t="s">
        <v>890</v>
      </c>
      <c r="B363" s="146" t="s">
        <v>351</v>
      </c>
      <c r="C363" s="155" t="s">
        <v>891</v>
      </c>
      <c r="D363" s="156"/>
      <c r="E363" s="156"/>
      <c r="F363" s="156"/>
      <c r="G363" s="156"/>
      <c r="H363" s="167">
        <v>1369945.03</v>
      </c>
      <c r="I363" s="167">
        <v>203671.02</v>
      </c>
      <c r="J363" s="167">
        <v>331.66</v>
      </c>
      <c r="K363" s="167">
        <v>1573284.39</v>
      </c>
      <c r="L363" s="170">
        <f>I363-J363</f>
        <v>203339.36</v>
      </c>
    </row>
    <row r="364" spans="1:12" x14ac:dyDescent="0.3">
      <c r="A364" s="154" t="s">
        <v>892</v>
      </c>
      <c r="B364" s="144" t="s">
        <v>351</v>
      </c>
      <c r="C364" s="145"/>
      <c r="D364" s="155" t="s">
        <v>891</v>
      </c>
      <c r="E364" s="156"/>
      <c r="F364" s="156"/>
      <c r="G364" s="156"/>
      <c r="H364" s="167">
        <v>1369945.03</v>
      </c>
      <c r="I364" s="167">
        <v>203671.02</v>
      </c>
      <c r="J364" s="167">
        <v>331.66</v>
      </c>
      <c r="K364" s="167">
        <v>1573284.39</v>
      </c>
      <c r="L364" s="157"/>
    </row>
    <row r="365" spans="1:12" x14ac:dyDescent="0.3">
      <c r="A365" s="154" t="s">
        <v>893</v>
      </c>
      <c r="B365" s="144" t="s">
        <v>351</v>
      </c>
      <c r="C365" s="145"/>
      <c r="D365" s="145"/>
      <c r="E365" s="155" t="s">
        <v>891</v>
      </c>
      <c r="F365" s="156"/>
      <c r="G365" s="156"/>
      <c r="H365" s="167">
        <v>1369945.03</v>
      </c>
      <c r="I365" s="167">
        <v>203671.02</v>
      </c>
      <c r="J365" s="167">
        <v>331.66</v>
      </c>
      <c r="K365" s="167">
        <v>1573284.39</v>
      </c>
      <c r="L365" s="157"/>
    </row>
    <row r="366" spans="1:12" x14ac:dyDescent="0.3">
      <c r="A366" s="154" t="s">
        <v>894</v>
      </c>
      <c r="B366" s="144" t="s">
        <v>351</v>
      </c>
      <c r="C366" s="145"/>
      <c r="D366" s="145"/>
      <c r="E366" s="145"/>
      <c r="F366" s="155" t="s">
        <v>895</v>
      </c>
      <c r="G366" s="156"/>
      <c r="H366" s="167">
        <v>101453.2</v>
      </c>
      <c r="I366" s="167">
        <v>49167.63</v>
      </c>
      <c r="J366" s="167">
        <v>0</v>
      </c>
      <c r="K366" s="167">
        <v>150620.82999999999</v>
      </c>
      <c r="L366" s="170">
        <f>I366-J366</f>
        <v>49167.63</v>
      </c>
    </row>
    <row r="367" spans="1:12" x14ac:dyDescent="0.3">
      <c r="A367" s="158" t="s">
        <v>896</v>
      </c>
      <c r="B367" s="144" t="s">
        <v>351</v>
      </c>
      <c r="C367" s="145"/>
      <c r="D367" s="145"/>
      <c r="E367" s="145"/>
      <c r="F367" s="145"/>
      <c r="G367" s="159" t="s">
        <v>895</v>
      </c>
      <c r="H367" s="168">
        <v>101453.2</v>
      </c>
      <c r="I367" s="168">
        <v>49167.63</v>
      </c>
      <c r="J367" s="168">
        <v>0</v>
      </c>
      <c r="K367" s="168">
        <v>150620.82999999999</v>
      </c>
      <c r="L367" s="160"/>
    </row>
    <row r="368" spans="1:12" x14ac:dyDescent="0.3">
      <c r="A368" s="161" t="s">
        <v>351</v>
      </c>
      <c r="B368" s="144" t="s">
        <v>351</v>
      </c>
      <c r="C368" s="145"/>
      <c r="D368" s="145"/>
      <c r="E368" s="145"/>
      <c r="F368" s="145"/>
      <c r="G368" s="162" t="s">
        <v>351</v>
      </c>
      <c r="H368" s="169"/>
      <c r="I368" s="169"/>
      <c r="J368" s="169"/>
      <c r="K368" s="169"/>
      <c r="L368" s="163"/>
    </row>
    <row r="369" spans="1:12" x14ac:dyDescent="0.3">
      <c r="A369" s="154" t="s">
        <v>897</v>
      </c>
      <c r="B369" s="144" t="s">
        <v>351</v>
      </c>
      <c r="C369" s="145"/>
      <c r="D369" s="145"/>
      <c r="E369" s="145"/>
      <c r="F369" s="155" t="s">
        <v>898</v>
      </c>
      <c r="G369" s="156"/>
      <c r="H369" s="167">
        <v>44870.68</v>
      </c>
      <c r="I369" s="167">
        <v>5568</v>
      </c>
      <c r="J369" s="167">
        <v>0</v>
      </c>
      <c r="K369" s="167">
        <v>50438.68</v>
      </c>
      <c r="L369" s="170">
        <f>I369-J369</f>
        <v>5568</v>
      </c>
    </row>
    <row r="370" spans="1:12" x14ac:dyDescent="0.3">
      <c r="A370" s="158" t="s">
        <v>899</v>
      </c>
      <c r="B370" s="144" t="s">
        <v>351</v>
      </c>
      <c r="C370" s="145"/>
      <c r="D370" s="145"/>
      <c r="E370" s="145"/>
      <c r="F370" s="145"/>
      <c r="G370" s="159" t="s">
        <v>900</v>
      </c>
      <c r="H370" s="168">
        <v>11040</v>
      </c>
      <c r="I370" s="168">
        <v>0</v>
      </c>
      <c r="J370" s="168">
        <v>0</v>
      </c>
      <c r="K370" s="168">
        <v>11040</v>
      </c>
      <c r="L370" s="160"/>
    </row>
    <row r="371" spans="1:12" x14ac:dyDescent="0.3">
      <c r="A371" s="158" t="s">
        <v>901</v>
      </c>
      <c r="B371" s="144" t="s">
        <v>351</v>
      </c>
      <c r="C371" s="145"/>
      <c r="D371" s="145"/>
      <c r="E371" s="145"/>
      <c r="F371" s="145"/>
      <c r="G371" s="159" t="s">
        <v>902</v>
      </c>
      <c r="H371" s="168">
        <v>33830.68</v>
      </c>
      <c r="I371" s="168">
        <v>5568</v>
      </c>
      <c r="J371" s="168">
        <v>0</v>
      </c>
      <c r="K371" s="168">
        <v>39398.68</v>
      </c>
      <c r="L371" s="160"/>
    </row>
    <row r="372" spans="1:12" x14ac:dyDescent="0.3">
      <c r="A372" s="161" t="s">
        <v>351</v>
      </c>
      <c r="B372" s="144" t="s">
        <v>351</v>
      </c>
      <c r="C372" s="145"/>
      <c r="D372" s="145"/>
      <c r="E372" s="145"/>
      <c r="F372" s="145"/>
      <c r="G372" s="162" t="s">
        <v>351</v>
      </c>
      <c r="H372" s="169"/>
      <c r="I372" s="169"/>
      <c r="J372" s="169"/>
      <c r="K372" s="169"/>
      <c r="L372" s="163"/>
    </row>
    <row r="373" spans="1:12" x14ac:dyDescent="0.3">
      <c r="A373" s="154" t="s">
        <v>903</v>
      </c>
      <c r="B373" s="144" t="s">
        <v>351</v>
      </c>
      <c r="C373" s="145"/>
      <c r="D373" s="145"/>
      <c r="E373" s="145"/>
      <c r="F373" s="155" t="s">
        <v>904</v>
      </c>
      <c r="G373" s="156"/>
      <c r="H373" s="167">
        <v>1056</v>
      </c>
      <c r="I373" s="167">
        <v>0</v>
      </c>
      <c r="J373" s="167">
        <v>0</v>
      </c>
      <c r="K373" s="167">
        <v>1056</v>
      </c>
      <c r="L373" s="170">
        <f>I373-J373</f>
        <v>0</v>
      </c>
    </row>
    <row r="374" spans="1:12" x14ac:dyDescent="0.3">
      <c r="A374" s="158" t="s">
        <v>905</v>
      </c>
      <c r="B374" s="144" t="s">
        <v>351</v>
      </c>
      <c r="C374" s="145"/>
      <c r="D374" s="145"/>
      <c r="E374" s="145"/>
      <c r="F374" s="145"/>
      <c r="G374" s="159" t="s">
        <v>906</v>
      </c>
      <c r="H374" s="168">
        <v>1056</v>
      </c>
      <c r="I374" s="168">
        <v>0</v>
      </c>
      <c r="J374" s="168">
        <v>0</v>
      </c>
      <c r="K374" s="168">
        <v>1056</v>
      </c>
      <c r="L374" s="160"/>
    </row>
    <row r="375" spans="1:12" x14ac:dyDescent="0.3">
      <c r="A375" s="161" t="s">
        <v>351</v>
      </c>
      <c r="B375" s="144" t="s">
        <v>351</v>
      </c>
      <c r="C375" s="145"/>
      <c r="D375" s="145"/>
      <c r="E375" s="145"/>
      <c r="F375" s="145"/>
      <c r="G375" s="162" t="s">
        <v>351</v>
      </c>
      <c r="H375" s="169"/>
      <c r="I375" s="169"/>
      <c r="J375" s="169"/>
      <c r="K375" s="169"/>
      <c r="L375" s="163"/>
    </row>
    <row r="376" spans="1:12" x14ac:dyDescent="0.3">
      <c r="A376" s="154" t="s">
        <v>907</v>
      </c>
      <c r="B376" s="144" t="s">
        <v>351</v>
      </c>
      <c r="C376" s="145"/>
      <c r="D376" s="145"/>
      <c r="E376" s="145"/>
      <c r="F376" s="155" t="s">
        <v>908</v>
      </c>
      <c r="G376" s="156"/>
      <c r="H376" s="167">
        <v>1170833.55</v>
      </c>
      <c r="I376" s="167">
        <v>148935.39000000001</v>
      </c>
      <c r="J376" s="167">
        <v>331.66</v>
      </c>
      <c r="K376" s="167">
        <v>1319437.28</v>
      </c>
      <c r="L376" s="170">
        <f t="shared" ref="L376:L384" si="4">I376-J376</f>
        <v>148603.73000000001</v>
      </c>
    </row>
    <row r="377" spans="1:12" x14ac:dyDescent="0.3">
      <c r="A377" s="158" t="s">
        <v>909</v>
      </c>
      <c r="B377" s="144" t="s">
        <v>351</v>
      </c>
      <c r="C377" s="145"/>
      <c r="D377" s="145"/>
      <c r="E377" s="145"/>
      <c r="F377" s="145"/>
      <c r="G377" s="159" t="s">
        <v>869</v>
      </c>
      <c r="H377" s="168">
        <v>36054.03</v>
      </c>
      <c r="I377" s="168">
        <v>1980</v>
      </c>
      <c r="J377" s="168">
        <v>0</v>
      </c>
      <c r="K377" s="168">
        <v>38034.03</v>
      </c>
      <c r="L377" s="170">
        <f t="shared" si="4"/>
        <v>1980</v>
      </c>
    </row>
    <row r="378" spans="1:12" x14ac:dyDescent="0.3">
      <c r="A378" s="158" t="s">
        <v>910</v>
      </c>
      <c r="B378" s="144" t="s">
        <v>351</v>
      </c>
      <c r="C378" s="145"/>
      <c r="D378" s="145"/>
      <c r="E378" s="145"/>
      <c r="F378" s="145"/>
      <c r="G378" s="159" t="s">
        <v>911</v>
      </c>
      <c r="H378" s="168">
        <v>554232.84</v>
      </c>
      <c r="I378" s="168">
        <v>86940</v>
      </c>
      <c r="J378" s="168">
        <v>331.66</v>
      </c>
      <c r="K378" s="168">
        <v>640841.18000000005</v>
      </c>
      <c r="L378" s="170">
        <f t="shared" si="4"/>
        <v>86608.34</v>
      </c>
    </row>
    <row r="379" spans="1:12" x14ac:dyDescent="0.3">
      <c r="A379" s="158" t="s">
        <v>912</v>
      </c>
      <c r="B379" s="144" t="s">
        <v>351</v>
      </c>
      <c r="C379" s="145"/>
      <c r="D379" s="145"/>
      <c r="E379" s="145"/>
      <c r="F379" s="145"/>
      <c r="G379" s="159" t="s">
        <v>913</v>
      </c>
      <c r="H379" s="168">
        <v>145582.57</v>
      </c>
      <c r="I379" s="168">
        <v>13913.5</v>
      </c>
      <c r="J379" s="168">
        <v>0</v>
      </c>
      <c r="K379" s="168">
        <v>159496.07</v>
      </c>
      <c r="L379" s="170">
        <f t="shared" si="4"/>
        <v>13913.5</v>
      </c>
    </row>
    <row r="380" spans="1:12" x14ac:dyDescent="0.3">
      <c r="A380" s="158" t="s">
        <v>914</v>
      </c>
      <c r="B380" s="144" t="s">
        <v>351</v>
      </c>
      <c r="C380" s="145"/>
      <c r="D380" s="145"/>
      <c r="E380" s="145"/>
      <c r="F380" s="145"/>
      <c r="G380" s="159" t="s">
        <v>915</v>
      </c>
      <c r="H380" s="168">
        <v>88294.98</v>
      </c>
      <c r="I380" s="168">
        <v>1190</v>
      </c>
      <c r="J380" s="168">
        <v>0</v>
      </c>
      <c r="K380" s="168">
        <v>89484.98</v>
      </c>
      <c r="L380" s="170">
        <f t="shared" si="4"/>
        <v>1190</v>
      </c>
    </row>
    <row r="381" spans="1:12" x14ac:dyDescent="0.3">
      <c r="A381" s="158" t="s">
        <v>916</v>
      </c>
      <c r="B381" s="144" t="s">
        <v>351</v>
      </c>
      <c r="C381" s="145"/>
      <c r="D381" s="145"/>
      <c r="E381" s="145"/>
      <c r="F381" s="145"/>
      <c r="G381" s="159" t="s">
        <v>917</v>
      </c>
      <c r="H381" s="168">
        <v>276828.40999999997</v>
      </c>
      <c r="I381" s="168">
        <v>33450.199999999997</v>
      </c>
      <c r="J381" s="168">
        <v>0</v>
      </c>
      <c r="K381" s="168">
        <v>310278.61</v>
      </c>
      <c r="L381" s="170">
        <f t="shared" si="4"/>
        <v>33450.199999999997</v>
      </c>
    </row>
    <row r="382" spans="1:12" x14ac:dyDescent="0.3">
      <c r="A382" s="158" t="s">
        <v>918</v>
      </c>
      <c r="B382" s="144" t="s">
        <v>351</v>
      </c>
      <c r="C382" s="145"/>
      <c r="D382" s="145"/>
      <c r="E382" s="145"/>
      <c r="F382" s="145"/>
      <c r="G382" s="159" t="s">
        <v>919</v>
      </c>
      <c r="H382" s="168">
        <v>30741.200000000001</v>
      </c>
      <c r="I382" s="168">
        <v>2003.4</v>
      </c>
      <c r="J382" s="168">
        <v>0</v>
      </c>
      <c r="K382" s="168">
        <v>32744.6</v>
      </c>
      <c r="L382" s="170">
        <f t="shared" si="4"/>
        <v>2003.4</v>
      </c>
    </row>
    <row r="383" spans="1:12" x14ac:dyDescent="0.3">
      <c r="A383" s="158" t="s">
        <v>920</v>
      </c>
      <c r="B383" s="144" t="s">
        <v>351</v>
      </c>
      <c r="C383" s="145"/>
      <c r="D383" s="145"/>
      <c r="E383" s="145"/>
      <c r="F383" s="145"/>
      <c r="G383" s="159" t="s">
        <v>921</v>
      </c>
      <c r="H383" s="168">
        <v>25965.14</v>
      </c>
      <c r="I383" s="168">
        <v>4368.8500000000004</v>
      </c>
      <c r="J383" s="168">
        <v>0</v>
      </c>
      <c r="K383" s="168">
        <v>30333.99</v>
      </c>
      <c r="L383" s="170">
        <f t="shared" si="4"/>
        <v>4368.8500000000004</v>
      </c>
    </row>
    <row r="384" spans="1:12" x14ac:dyDescent="0.3">
      <c r="A384" s="158" t="s">
        <v>922</v>
      </c>
      <c r="B384" s="144" t="s">
        <v>351</v>
      </c>
      <c r="C384" s="145"/>
      <c r="D384" s="145"/>
      <c r="E384" s="145"/>
      <c r="F384" s="145"/>
      <c r="G384" s="159" t="s">
        <v>923</v>
      </c>
      <c r="H384" s="168">
        <v>13134.38</v>
      </c>
      <c r="I384" s="168">
        <v>5089.4399999999996</v>
      </c>
      <c r="J384" s="168">
        <v>0</v>
      </c>
      <c r="K384" s="168">
        <v>18223.82</v>
      </c>
      <c r="L384" s="170">
        <f t="shared" si="4"/>
        <v>5089.4399999999996</v>
      </c>
    </row>
    <row r="385" spans="1:12" x14ac:dyDescent="0.3">
      <c r="A385" s="161" t="s">
        <v>351</v>
      </c>
      <c r="B385" s="144" t="s">
        <v>351</v>
      </c>
      <c r="C385" s="145"/>
      <c r="D385" s="145"/>
      <c r="E385" s="145"/>
      <c r="F385" s="145"/>
      <c r="G385" s="162" t="s">
        <v>351</v>
      </c>
      <c r="H385" s="169"/>
      <c r="I385" s="169"/>
      <c r="J385" s="169"/>
      <c r="K385" s="169"/>
      <c r="L385" s="163"/>
    </row>
    <row r="386" spans="1:12" x14ac:dyDescent="0.3">
      <c r="A386" s="154" t="s">
        <v>924</v>
      </c>
      <c r="B386" s="144" t="s">
        <v>351</v>
      </c>
      <c r="C386" s="145"/>
      <c r="D386" s="145"/>
      <c r="E386" s="145"/>
      <c r="F386" s="155" t="s">
        <v>805</v>
      </c>
      <c r="G386" s="156"/>
      <c r="H386" s="167">
        <v>51731.6</v>
      </c>
      <c r="I386" s="167">
        <v>0</v>
      </c>
      <c r="J386" s="167">
        <v>0</v>
      </c>
      <c r="K386" s="167">
        <v>51731.6</v>
      </c>
      <c r="L386" s="157"/>
    </row>
    <row r="387" spans="1:12" x14ac:dyDescent="0.3">
      <c r="A387" s="158" t="s">
        <v>925</v>
      </c>
      <c r="B387" s="144" t="s">
        <v>351</v>
      </c>
      <c r="C387" s="145"/>
      <c r="D387" s="145"/>
      <c r="E387" s="145"/>
      <c r="F387" s="145"/>
      <c r="G387" s="159" t="s">
        <v>807</v>
      </c>
      <c r="H387" s="168">
        <v>21153.599999999999</v>
      </c>
      <c r="I387" s="168">
        <v>0</v>
      </c>
      <c r="J387" s="168">
        <v>0</v>
      </c>
      <c r="K387" s="168">
        <v>21153.599999999999</v>
      </c>
      <c r="L387" s="160"/>
    </row>
    <row r="388" spans="1:12" x14ac:dyDescent="0.3">
      <c r="A388" s="158" t="s">
        <v>926</v>
      </c>
      <c r="B388" s="144" t="s">
        <v>351</v>
      </c>
      <c r="C388" s="145"/>
      <c r="D388" s="145"/>
      <c r="E388" s="145"/>
      <c r="F388" s="145"/>
      <c r="G388" s="159" t="s">
        <v>809</v>
      </c>
      <c r="H388" s="168">
        <v>30578</v>
      </c>
      <c r="I388" s="168">
        <v>0</v>
      </c>
      <c r="J388" s="168">
        <v>0</v>
      </c>
      <c r="K388" s="168">
        <v>30578</v>
      </c>
      <c r="L388" s="160"/>
    </row>
    <row r="389" spans="1:12" x14ac:dyDescent="0.3">
      <c r="A389" s="161" t="s">
        <v>351</v>
      </c>
      <c r="B389" s="144" t="s">
        <v>351</v>
      </c>
      <c r="C389" s="145"/>
      <c r="D389" s="145"/>
      <c r="E389" s="145"/>
      <c r="F389" s="145"/>
      <c r="G389" s="162" t="s">
        <v>351</v>
      </c>
      <c r="H389" s="169"/>
      <c r="I389" s="169"/>
      <c r="J389" s="169"/>
      <c r="K389" s="169"/>
      <c r="L389" s="163"/>
    </row>
    <row r="390" spans="1:12" x14ac:dyDescent="0.3">
      <c r="A390" s="154" t="s">
        <v>927</v>
      </c>
      <c r="B390" s="146" t="s">
        <v>351</v>
      </c>
      <c r="C390" s="155" t="s">
        <v>928</v>
      </c>
      <c r="D390" s="156"/>
      <c r="E390" s="156"/>
      <c r="F390" s="156"/>
      <c r="G390" s="156"/>
      <c r="H390" s="167">
        <v>299408.37</v>
      </c>
      <c r="I390" s="167">
        <v>30811.53</v>
      </c>
      <c r="J390" s="167">
        <v>0.03</v>
      </c>
      <c r="K390" s="167">
        <v>330219.87</v>
      </c>
      <c r="L390" s="170">
        <f>I390-J390</f>
        <v>30811.5</v>
      </c>
    </row>
    <row r="391" spans="1:12" x14ac:dyDescent="0.3">
      <c r="A391" s="154" t="s">
        <v>929</v>
      </c>
      <c r="B391" s="144" t="s">
        <v>351</v>
      </c>
      <c r="C391" s="145"/>
      <c r="D391" s="155" t="s">
        <v>928</v>
      </c>
      <c r="E391" s="156"/>
      <c r="F391" s="156"/>
      <c r="G391" s="156"/>
      <c r="H391" s="167">
        <v>299408.37</v>
      </c>
      <c r="I391" s="167">
        <v>30811.53</v>
      </c>
      <c r="J391" s="167">
        <v>0.03</v>
      </c>
      <c r="K391" s="167">
        <v>330219.87</v>
      </c>
      <c r="L391" s="157"/>
    </row>
    <row r="392" spans="1:12" x14ac:dyDescent="0.3">
      <c r="A392" s="154" t="s">
        <v>930</v>
      </c>
      <c r="B392" s="144" t="s">
        <v>351</v>
      </c>
      <c r="C392" s="145"/>
      <c r="D392" s="145"/>
      <c r="E392" s="155" t="s">
        <v>928</v>
      </c>
      <c r="F392" s="156"/>
      <c r="G392" s="156"/>
      <c r="H392" s="167">
        <v>299408.37</v>
      </c>
      <c r="I392" s="167">
        <v>30811.53</v>
      </c>
      <c r="J392" s="167">
        <v>0.03</v>
      </c>
      <c r="K392" s="167">
        <v>330219.87</v>
      </c>
      <c r="L392" s="157"/>
    </row>
    <row r="393" spans="1:12" x14ac:dyDescent="0.3">
      <c r="A393" s="154" t="s">
        <v>931</v>
      </c>
      <c r="B393" s="144" t="s">
        <v>351</v>
      </c>
      <c r="C393" s="145"/>
      <c r="D393" s="145"/>
      <c r="E393" s="145"/>
      <c r="F393" s="155" t="s">
        <v>932</v>
      </c>
      <c r="G393" s="156"/>
      <c r="H393" s="167">
        <v>25100.03</v>
      </c>
      <c r="I393" s="167">
        <v>3137.53</v>
      </c>
      <c r="J393" s="167">
        <v>0.03</v>
      </c>
      <c r="K393" s="167">
        <v>28237.53</v>
      </c>
      <c r="L393" s="170">
        <f>I393-J393</f>
        <v>3137.5</v>
      </c>
    </row>
    <row r="394" spans="1:12" x14ac:dyDescent="0.3">
      <c r="A394" s="158" t="s">
        <v>933</v>
      </c>
      <c r="B394" s="144" t="s">
        <v>351</v>
      </c>
      <c r="C394" s="145"/>
      <c r="D394" s="145"/>
      <c r="E394" s="145"/>
      <c r="F394" s="145"/>
      <c r="G394" s="159" t="s">
        <v>934</v>
      </c>
      <c r="H394" s="168">
        <v>13900.03</v>
      </c>
      <c r="I394" s="168">
        <v>1737.53</v>
      </c>
      <c r="J394" s="168">
        <v>0.03</v>
      </c>
      <c r="K394" s="168">
        <v>15637.53</v>
      </c>
      <c r="L394" s="160"/>
    </row>
    <row r="395" spans="1:12" x14ac:dyDescent="0.3">
      <c r="A395" s="158" t="s">
        <v>935</v>
      </c>
      <c r="B395" s="144" t="s">
        <v>351</v>
      </c>
      <c r="C395" s="145"/>
      <c r="D395" s="145"/>
      <c r="E395" s="145"/>
      <c r="F395" s="145"/>
      <c r="G395" s="159" t="s">
        <v>936</v>
      </c>
      <c r="H395" s="168">
        <v>11200</v>
      </c>
      <c r="I395" s="168">
        <v>1400</v>
      </c>
      <c r="J395" s="168">
        <v>0</v>
      </c>
      <c r="K395" s="168">
        <v>12600</v>
      </c>
      <c r="L395" s="160"/>
    </row>
    <row r="396" spans="1:12" x14ac:dyDescent="0.3">
      <c r="A396" s="161" t="s">
        <v>351</v>
      </c>
      <c r="B396" s="144" t="s">
        <v>351</v>
      </c>
      <c r="C396" s="145"/>
      <c r="D396" s="145"/>
      <c r="E396" s="145"/>
      <c r="F396" s="145"/>
      <c r="G396" s="162" t="s">
        <v>351</v>
      </c>
      <c r="H396" s="169"/>
      <c r="I396" s="169"/>
      <c r="J396" s="169"/>
      <c r="K396" s="169"/>
      <c r="L396" s="163"/>
    </row>
    <row r="397" spans="1:12" x14ac:dyDescent="0.3">
      <c r="A397" s="154" t="s">
        <v>937</v>
      </c>
      <c r="B397" s="144" t="s">
        <v>351</v>
      </c>
      <c r="C397" s="145"/>
      <c r="D397" s="145"/>
      <c r="E397" s="145"/>
      <c r="F397" s="155" t="s">
        <v>938</v>
      </c>
      <c r="G397" s="156"/>
      <c r="H397" s="167">
        <v>221761.72</v>
      </c>
      <c r="I397" s="167">
        <v>22674</v>
      </c>
      <c r="J397" s="167">
        <v>0</v>
      </c>
      <c r="K397" s="167">
        <v>244435.72</v>
      </c>
      <c r="L397" s="170">
        <f>I397-J397</f>
        <v>22674</v>
      </c>
    </row>
    <row r="398" spans="1:12" x14ac:dyDescent="0.3">
      <c r="A398" s="158" t="s">
        <v>939</v>
      </c>
      <c r="B398" s="144" t="s">
        <v>351</v>
      </c>
      <c r="C398" s="145"/>
      <c r="D398" s="145"/>
      <c r="E398" s="145"/>
      <c r="F398" s="145"/>
      <c r="G398" s="159" t="s">
        <v>940</v>
      </c>
      <c r="H398" s="168">
        <v>205409.66</v>
      </c>
      <c r="I398" s="168">
        <v>22674</v>
      </c>
      <c r="J398" s="168">
        <v>0</v>
      </c>
      <c r="K398" s="168">
        <v>228083.66</v>
      </c>
      <c r="L398" s="160"/>
    </row>
    <row r="399" spans="1:12" x14ac:dyDescent="0.3">
      <c r="A399" s="158" t="s">
        <v>941</v>
      </c>
      <c r="B399" s="144" t="s">
        <v>351</v>
      </c>
      <c r="C399" s="145"/>
      <c r="D399" s="145"/>
      <c r="E399" s="145"/>
      <c r="F399" s="145"/>
      <c r="G399" s="159" t="s">
        <v>942</v>
      </c>
      <c r="H399" s="168">
        <v>15306.21</v>
      </c>
      <c r="I399" s="168">
        <v>0</v>
      </c>
      <c r="J399" s="168">
        <v>0</v>
      </c>
      <c r="K399" s="168">
        <v>15306.21</v>
      </c>
      <c r="L399" s="160"/>
    </row>
    <row r="400" spans="1:12" x14ac:dyDescent="0.3">
      <c r="A400" s="158" t="s">
        <v>943</v>
      </c>
      <c r="B400" s="144" t="s">
        <v>351</v>
      </c>
      <c r="C400" s="145"/>
      <c r="D400" s="145"/>
      <c r="E400" s="145"/>
      <c r="F400" s="145"/>
      <c r="G400" s="159" t="s">
        <v>944</v>
      </c>
      <c r="H400" s="168">
        <v>1045.8499999999999</v>
      </c>
      <c r="I400" s="168">
        <v>0</v>
      </c>
      <c r="J400" s="168">
        <v>0</v>
      </c>
      <c r="K400" s="168">
        <v>1045.8499999999999</v>
      </c>
      <c r="L400" s="160"/>
    </row>
    <row r="401" spans="1:12" x14ac:dyDescent="0.3">
      <c r="A401" s="161" t="s">
        <v>351</v>
      </c>
      <c r="B401" s="144" t="s">
        <v>351</v>
      </c>
      <c r="C401" s="145"/>
      <c r="D401" s="145"/>
      <c r="E401" s="145"/>
      <c r="F401" s="145"/>
      <c r="G401" s="162" t="s">
        <v>351</v>
      </c>
      <c r="H401" s="169"/>
      <c r="I401" s="169"/>
      <c r="J401" s="169"/>
      <c r="K401" s="169"/>
      <c r="L401" s="163"/>
    </row>
    <row r="402" spans="1:12" x14ac:dyDescent="0.3">
      <c r="A402" s="154" t="s">
        <v>945</v>
      </c>
      <c r="B402" s="144" t="s">
        <v>351</v>
      </c>
      <c r="C402" s="145"/>
      <c r="D402" s="145"/>
      <c r="E402" s="145"/>
      <c r="F402" s="155" t="s">
        <v>946</v>
      </c>
      <c r="G402" s="156"/>
      <c r="H402" s="167">
        <v>52546.62</v>
      </c>
      <c r="I402" s="167">
        <v>5000</v>
      </c>
      <c r="J402" s="167">
        <v>0</v>
      </c>
      <c r="K402" s="167">
        <v>57546.62</v>
      </c>
      <c r="L402" s="170">
        <f>I402-J402</f>
        <v>5000</v>
      </c>
    </row>
    <row r="403" spans="1:12" x14ac:dyDescent="0.3">
      <c r="A403" s="158" t="s">
        <v>947</v>
      </c>
      <c r="B403" s="144" t="s">
        <v>351</v>
      </c>
      <c r="C403" s="145"/>
      <c r="D403" s="145"/>
      <c r="E403" s="145"/>
      <c r="F403" s="145"/>
      <c r="G403" s="159" t="s">
        <v>948</v>
      </c>
      <c r="H403" s="168">
        <v>32546.62</v>
      </c>
      <c r="I403" s="168">
        <v>0</v>
      </c>
      <c r="J403" s="168">
        <v>0</v>
      </c>
      <c r="K403" s="168">
        <v>32546.62</v>
      </c>
      <c r="L403" s="170">
        <f t="shared" ref="L403:L404" si="5">I403-J403</f>
        <v>0</v>
      </c>
    </row>
    <row r="404" spans="1:12" x14ac:dyDescent="0.3">
      <c r="A404" s="158" t="s">
        <v>949</v>
      </c>
      <c r="B404" s="144" t="s">
        <v>351</v>
      </c>
      <c r="C404" s="145"/>
      <c r="D404" s="145"/>
      <c r="E404" s="145"/>
      <c r="F404" s="145"/>
      <c r="G404" s="159" t="s">
        <v>950</v>
      </c>
      <c r="H404" s="168">
        <v>20000</v>
      </c>
      <c r="I404" s="168">
        <v>5000</v>
      </c>
      <c r="J404" s="168">
        <v>0</v>
      </c>
      <c r="K404" s="168">
        <v>25000</v>
      </c>
      <c r="L404" s="170">
        <f t="shared" si="5"/>
        <v>5000</v>
      </c>
    </row>
    <row r="405" spans="1:12" x14ac:dyDescent="0.3">
      <c r="A405" s="161" t="s">
        <v>351</v>
      </c>
      <c r="B405" s="144" t="s">
        <v>351</v>
      </c>
      <c r="C405" s="145"/>
      <c r="D405" s="145"/>
      <c r="E405" s="145"/>
      <c r="F405" s="145"/>
      <c r="G405" s="162" t="s">
        <v>351</v>
      </c>
      <c r="H405" s="169"/>
      <c r="I405" s="169"/>
      <c r="J405" s="169"/>
      <c r="K405" s="169"/>
      <c r="L405" s="163"/>
    </row>
    <row r="406" spans="1:12" x14ac:dyDescent="0.3">
      <c r="A406" s="154" t="s">
        <v>951</v>
      </c>
      <c r="B406" s="146" t="s">
        <v>351</v>
      </c>
      <c r="C406" s="155" t="s">
        <v>952</v>
      </c>
      <c r="D406" s="156"/>
      <c r="E406" s="156"/>
      <c r="F406" s="156"/>
      <c r="G406" s="156"/>
      <c r="H406" s="167">
        <v>3893147.48</v>
      </c>
      <c r="I406" s="167">
        <v>523597.02</v>
      </c>
      <c r="J406" s="167">
        <v>0</v>
      </c>
      <c r="K406" s="167">
        <v>4416744.5</v>
      </c>
      <c r="L406" s="170">
        <f>I406-J406</f>
        <v>523597.02</v>
      </c>
    </row>
    <row r="407" spans="1:12" x14ac:dyDescent="0.3">
      <c r="A407" s="154" t="s">
        <v>953</v>
      </c>
      <c r="B407" s="144" t="s">
        <v>351</v>
      </c>
      <c r="C407" s="145"/>
      <c r="D407" s="155" t="s">
        <v>952</v>
      </c>
      <c r="E407" s="156"/>
      <c r="F407" s="156"/>
      <c r="G407" s="156"/>
      <c r="H407" s="167">
        <v>3893147.48</v>
      </c>
      <c r="I407" s="167">
        <v>523597.02</v>
      </c>
      <c r="J407" s="167">
        <v>0</v>
      </c>
      <c r="K407" s="167">
        <v>4416744.5</v>
      </c>
      <c r="L407" s="157"/>
    </row>
    <row r="408" spans="1:12" x14ac:dyDescent="0.3">
      <c r="A408" s="154" t="s">
        <v>954</v>
      </c>
      <c r="B408" s="144" t="s">
        <v>351</v>
      </c>
      <c r="C408" s="145"/>
      <c r="D408" s="145"/>
      <c r="E408" s="155" t="s">
        <v>952</v>
      </c>
      <c r="F408" s="156"/>
      <c r="G408" s="156"/>
      <c r="H408" s="167">
        <v>3893147.48</v>
      </c>
      <c r="I408" s="167">
        <v>523597.02</v>
      </c>
      <c r="J408" s="167">
        <v>0</v>
      </c>
      <c r="K408" s="167">
        <v>4416744.5</v>
      </c>
      <c r="L408" s="157"/>
    </row>
    <row r="409" spans="1:12" x14ac:dyDescent="0.3">
      <c r="A409" s="154" t="s">
        <v>955</v>
      </c>
      <c r="B409" s="144" t="s">
        <v>351</v>
      </c>
      <c r="C409" s="145"/>
      <c r="D409" s="145"/>
      <c r="E409" s="145"/>
      <c r="F409" s="155" t="s">
        <v>952</v>
      </c>
      <c r="G409" s="156"/>
      <c r="H409" s="167">
        <v>3893147.48</v>
      </c>
      <c r="I409" s="167">
        <v>523597.02</v>
      </c>
      <c r="J409" s="167">
        <v>0</v>
      </c>
      <c r="K409" s="167">
        <v>4416744.5</v>
      </c>
      <c r="L409" s="170"/>
    </row>
    <row r="410" spans="1:12" x14ac:dyDescent="0.3">
      <c r="A410" s="158" t="s">
        <v>956</v>
      </c>
      <c r="B410" s="144" t="s">
        <v>351</v>
      </c>
      <c r="C410" s="145"/>
      <c r="D410" s="145"/>
      <c r="E410" s="145"/>
      <c r="F410" s="145"/>
      <c r="G410" s="159" t="s">
        <v>957</v>
      </c>
      <c r="H410" s="168">
        <v>3873044.45</v>
      </c>
      <c r="I410" s="168">
        <v>520852.13</v>
      </c>
      <c r="J410" s="168">
        <v>0</v>
      </c>
      <c r="K410" s="168">
        <v>4393896.58</v>
      </c>
      <c r="L410" s="170">
        <f t="shared" ref="L410:L411" si="6">I410-J410</f>
        <v>520852.13</v>
      </c>
    </row>
    <row r="411" spans="1:12" x14ac:dyDescent="0.3">
      <c r="A411" s="158" t="s">
        <v>958</v>
      </c>
      <c r="B411" s="144" t="s">
        <v>351</v>
      </c>
      <c r="C411" s="145"/>
      <c r="D411" s="145"/>
      <c r="E411" s="145"/>
      <c r="F411" s="145"/>
      <c r="G411" s="159" t="s">
        <v>959</v>
      </c>
      <c r="H411" s="168">
        <v>20103.03</v>
      </c>
      <c r="I411" s="168">
        <v>2744.89</v>
      </c>
      <c r="J411" s="168">
        <v>0</v>
      </c>
      <c r="K411" s="168">
        <v>22847.919999999998</v>
      </c>
      <c r="L411" s="170">
        <f t="shared" si="6"/>
        <v>2744.89</v>
      </c>
    </row>
    <row r="412" spans="1:12" x14ac:dyDescent="0.3">
      <c r="A412" s="161" t="s">
        <v>351</v>
      </c>
      <c r="B412" s="144" t="s">
        <v>351</v>
      </c>
      <c r="C412" s="145"/>
      <c r="D412" s="145"/>
      <c r="E412" s="145"/>
      <c r="F412" s="145"/>
      <c r="G412" s="162" t="s">
        <v>351</v>
      </c>
      <c r="H412" s="169"/>
      <c r="I412" s="169"/>
      <c r="J412" s="169"/>
      <c r="K412" s="169"/>
      <c r="L412" s="163"/>
    </row>
    <row r="413" spans="1:12" x14ac:dyDescent="0.3">
      <c r="A413" s="154" t="s">
        <v>960</v>
      </c>
      <c r="B413" s="146" t="s">
        <v>351</v>
      </c>
      <c r="C413" s="155" t="s">
        <v>961</v>
      </c>
      <c r="D413" s="156"/>
      <c r="E413" s="156"/>
      <c r="F413" s="156"/>
      <c r="G413" s="156"/>
      <c r="H413" s="167">
        <v>24570.6</v>
      </c>
      <c r="I413" s="167">
        <v>952.08</v>
      </c>
      <c r="J413" s="167">
        <v>0</v>
      </c>
      <c r="K413" s="167">
        <v>25522.68</v>
      </c>
      <c r="L413" s="170">
        <f>I413-J413</f>
        <v>952.08</v>
      </c>
    </row>
    <row r="414" spans="1:12" x14ac:dyDescent="0.3">
      <c r="A414" s="154" t="s">
        <v>962</v>
      </c>
      <c r="B414" s="144" t="s">
        <v>351</v>
      </c>
      <c r="C414" s="145"/>
      <c r="D414" s="155" t="s">
        <v>961</v>
      </c>
      <c r="E414" s="156"/>
      <c r="F414" s="156"/>
      <c r="G414" s="156"/>
      <c r="H414" s="167">
        <v>24570.6</v>
      </c>
      <c r="I414" s="167">
        <v>952.08</v>
      </c>
      <c r="J414" s="167">
        <v>0</v>
      </c>
      <c r="K414" s="167">
        <v>25522.68</v>
      </c>
      <c r="L414" s="157"/>
    </row>
    <row r="415" spans="1:12" x14ac:dyDescent="0.3">
      <c r="A415" s="154" t="s">
        <v>963</v>
      </c>
      <c r="B415" s="144" t="s">
        <v>351</v>
      </c>
      <c r="C415" s="145"/>
      <c r="D415" s="145"/>
      <c r="E415" s="155" t="s">
        <v>961</v>
      </c>
      <c r="F415" s="156"/>
      <c r="G415" s="156"/>
      <c r="H415" s="167">
        <v>24570.6</v>
      </c>
      <c r="I415" s="167">
        <v>952.08</v>
      </c>
      <c r="J415" s="167">
        <v>0</v>
      </c>
      <c r="K415" s="167">
        <v>25522.68</v>
      </c>
      <c r="L415" s="157"/>
    </row>
    <row r="416" spans="1:12" x14ac:dyDescent="0.3">
      <c r="A416" s="154" t="s">
        <v>964</v>
      </c>
      <c r="B416" s="144" t="s">
        <v>351</v>
      </c>
      <c r="C416" s="145"/>
      <c r="D416" s="145"/>
      <c r="E416" s="145"/>
      <c r="F416" s="155" t="s">
        <v>961</v>
      </c>
      <c r="G416" s="156"/>
      <c r="H416" s="167">
        <v>24570.6</v>
      </c>
      <c r="I416" s="167">
        <v>952.08</v>
      </c>
      <c r="J416" s="167">
        <v>0</v>
      </c>
      <c r="K416" s="167">
        <v>25522.68</v>
      </c>
      <c r="L416" s="157"/>
    </row>
    <row r="417" spans="1:12" x14ac:dyDescent="0.3">
      <c r="A417" s="158" t="s">
        <v>965</v>
      </c>
      <c r="B417" s="144" t="s">
        <v>351</v>
      </c>
      <c r="C417" s="145"/>
      <c r="D417" s="145"/>
      <c r="E417" s="145"/>
      <c r="F417" s="145"/>
      <c r="G417" s="159" t="s">
        <v>591</v>
      </c>
      <c r="H417" s="168">
        <v>12853.27</v>
      </c>
      <c r="I417" s="168">
        <v>221.24</v>
      </c>
      <c r="J417" s="168">
        <v>0</v>
      </c>
      <c r="K417" s="168">
        <v>13074.51</v>
      </c>
      <c r="L417" s="160"/>
    </row>
    <row r="418" spans="1:12" x14ac:dyDescent="0.3">
      <c r="A418" s="158" t="s">
        <v>966</v>
      </c>
      <c r="B418" s="144" t="s">
        <v>351</v>
      </c>
      <c r="C418" s="145"/>
      <c r="D418" s="145"/>
      <c r="E418" s="145"/>
      <c r="F418" s="145"/>
      <c r="G418" s="159" t="s">
        <v>589</v>
      </c>
      <c r="H418" s="168">
        <v>11717.33</v>
      </c>
      <c r="I418" s="168">
        <v>730.84</v>
      </c>
      <c r="J418" s="168">
        <v>0</v>
      </c>
      <c r="K418" s="168">
        <v>12448.17</v>
      </c>
      <c r="L418" s="160"/>
    </row>
    <row r="419" spans="1:12" x14ac:dyDescent="0.3">
      <c r="A419" s="161" t="s">
        <v>351</v>
      </c>
      <c r="B419" s="144" t="s">
        <v>351</v>
      </c>
      <c r="C419" s="145"/>
      <c r="D419" s="145"/>
      <c r="E419" s="145"/>
      <c r="F419" s="145"/>
      <c r="G419" s="162" t="s">
        <v>351</v>
      </c>
      <c r="H419" s="169"/>
      <c r="I419" s="169"/>
      <c r="J419" s="169"/>
      <c r="K419" s="169"/>
      <c r="L419" s="163"/>
    </row>
    <row r="420" spans="1:12" x14ac:dyDescent="0.3">
      <c r="A420" s="154" t="s">
        <v>967</v>
      </c>
      <c r="B420" s="146" t="s">
        <v>351</v>
      </c>
      <c r="C420" s="155" t="s">
        <v>968</v>
      </c>
      <c r="D420" s="156"/>
      <c r="E420" s="156"/>
      <c r="F420" s="156"/>
      <c r="G420" s="156"/>
      <c r="H420" s="167">
        <v>3502.96</v>
      </c>
      <c r="I420" s="167">
        <v>4475</v>
      </c>
      <c r="J420" s="167">
        <v>3384.36</v>
      </c>
      <c r="K420" s="167">
        <v>4593.6000000000004</v>
      </c>
      <c r="L420" s="170">
        <f>I420-J420</f>
        <v>1090.6399999999999</v>
      </c>
    </row>
    <row r="421" spans="1:12" x14ac:dyDescent="0.3">
      <c r="A421" s="154" t="s">
        <v>969</v>
      </c>
      <c r="B421" s="144" t="s">
        <v>351</v>
      </c>
      <c r="C421" s="145"/>
      <c r="D421" s="155" t="s">
        <v>968</v>
      </c>
      <c r="E421" s="156"/>
      <c r="F421" s="156"/>
      <c r="G421" s="156"/>
      <c r="H421" s="167">
        <v>3502.96</v>
      </c>
      <c r="I421" s="167">
        <v>4475</v>
      </c>
      <c r="J421" s="167">
        <v>3384.36</v>
      </c>
      <c r="K421" s="167">
        <v>4593.6000000000004</v>
      </c>
      <c r="L421" s="157"/>
    </row>
    <row r="422" spans="1:12" x14ac:dyDescent="0.3">
      <c r="A422" s="154" t="s">
        <v>970</v>
      </c>
      <c r="B422" s="144" t="s">
        <v>351</v>
      </c>
      <c r="C422" s="145"/>
      <c r="D422" s="145"/>
      <c r="E422" s="155" t="s">
        <v>968</v>
      </c>
      <c r="F422" s="156"/>
      <c r="G422" s="156"/>
      <c r="H422" s="167">
        <v>3502.96</v>
      </c>
      <c r="I422" s="167">
        <v>4475</v>
      </c>
      <c r="J422" s="167">
        <v>3384.36</v>
      </c>
      <c r="K422" s="167">
        <v>4593.6000000000004</v>
      </c>
      <c r="L422" s="157"/>
    </row>
    <row r="423" spans="1:12" x14ac:dyDescent="0.3">
      <c r="A423" s="154" t="s">
        <v>971</v>
      </c>
      <c r="B423" s="144" t="s">
        <v>351</v>
      </c>
      <c r="C423" s="145"/>
      <c r="D423" s="145"/>
      <c r="E423" s="145"/>
      <c r="F423" s="155" t="s">
        <v>968</v>
      </c>
      <c r="G423" s="156"/>
      <c r="H423" s="167">
        <v>3502.96</v>
      </c>
      <c r="I423" s="167">
        <v>4475</v>
      </c>
      <c r="J423" s="167">
        <v>3384.36</v>
      </c>
      <c r="K423" s="167">
        <v>4593.6000000000004</v>
      </c>
      <c r="L423" s="157"/>
    </row>
    <row r="424" spans="1:12" x14ac:dyDescent="0.3">
      <c r="A424" s="158" t="s">
        <v>972</v>
      </c>
      <c r="B424" s="144" t="s">
        <v>351</v>
      </c>
      <c r="C424" s="145"/>
      <c r="D424" s="145"/>
      <c r="E424" s="145"/>
      <c r="F424" s="145"/>
      <c r="G424" s="159" t="s">
        <v>968</v>
      </c>
      <c r="H424" s="168">
        <v>3502.96</v>
      </c>
      <c r="I424" s="168">
        <v>4475</v>
      </c>
      <c r="J424" s="168">
        <v>3384.36</v>
      </c>
      <c r="K424" s="168">
        <v>4593.6000000000004</v>
      </c>
      <c r="L424" s="160"/>
    </row>
    <row r="425" spans="1:12" x14ac:dyDescent="0.3">
      <c r="A425" s="161" t="s">
        <v>351</v>
      </c>
      <c r="B425" s="144" t="s">
        <v>351</v>
      </c>
      <c r="C425" s="145"/>
      <c r="D425" s="145"/>
      <c r="E425" s="145"/>
      <c r="F425" s="145"/>
      <c r="G425" s="162" t="s">
        <v>351</v>
      </c>
      <c r="H425" s="169"/>
      <c r="I425" s="169"/>
      <c r="J425" s="169"/>
      <c r="K425" s="169"/>
      <c r="L425" s="163"/>
    </row>
    <row r="426" spans="1:12" x14ac:dyDescent="0.3">
      <c r="A426" s="154" t="s">
        <v>973</v>
      </c>
      <c r="B426" s="146" t="s">
        <v>351</v>
      </c>
      <c r="C426" s="155" t="s">
        <v>974</v>
      </c>
      <c r="D426" s="156"/>
      <c r="E426" s="156"/>
      <c r="F426" s="156"/>
      <c r="G426" s="156"/>
      <c r="H426" s="167">
        <v>231711.9</v>
      </c>
      <c r="I426" s="167">
        <v>24228.41</v>
      </c>
      <c r="J426" s="167">
        <v>0</v>
      </c>
      <c r="K426" s="167">
        <v>255940.31</v>
      </c>
      <c r="L426" s="170">
        <f>I426-J426</f>
        <v>24228.41</v>
      </c>
    </row>
    <row r="427" spans="1:12" x14ac:dyDescent="0.3">
      <c r="A427" s="154" t="s">
        <v>975</v>
      </c>
      <c r="B427" s="144" t="s">
        <v>351</v>
      </c>
      <c r="C427" s="145"/>
      <c r="D427" s="155" t="s">
        <v>974</v>
      </c>
      <c r="E427" s="156"/>
      <c r="F427" s="156"/>
      <c r="G427" s="156"/>
      <c r="H427" s="167">
        <v>231711.9</v>
      </c>
      <c r="I427" s="167">
        <v>24228.41</v>
      </c>
      <c r="J427" s="167">
        <v>0</v>
      </c>
      <c r="K427" s="167">
        <v>255940.31</v>
      </c>
      <c r="L427" s="157"/>
    </row>
    <row r="428" spans="1:12" x14ac:dyDescent="0.3">
      <c r="A428" s="154" t="s">
        <v>976</v>
      </c>
      <c r="B428" s="144" t="s">
        <v>351</v>
      </c>
      <c r="C428" s="145"/>
      <c r="D428" s="145"/>
      <c r="E428" s="155" t="s">
        <v>974</v>
      </c>
      <c r="F428" s="156"/>
      <c r="G428" s="156"/>
      <c r="H428" s="167">
        <v>231711.9</v>
      </c>
      <c r="I428" s="167">
        <v>24228.41</v>
      </c>
      <c r="J428" s="167">
        <v>0</v>
      </c>
      <c r="K428" s="167">
        <v>255940.31</v>
      </c>
      <c r="L428" s="157"/>
    </row>
    <row r="429" spans="1:12" x14ac:dyDescent="0.3">
      <c r="A429" s="154" t="s">
        <v>977</v>
      </c>
      <c r="B429" s="144" t="s">
        <v>351</v>
      </c>
      <c r="C429" s="145"/>
      <c r="D429" s="145"/>
      <c r="E429" s="145"/>
      <c r="F429" s="155" t="s">
        <v>974</v>
      </c>
      <c r="G429" s="156"/>
      <c r="H429" s="167">
        <v>231711.9</v>
      </c>
      <c r="I429" s="167">
        <v>24228.41</v>
      </c>
      <c r="J429" s="167">
        <v>0</v>
      </c>
      <c r="K429" s="167">
        <v>255940.31</v>
      </c>
      <c r="L429" s="157"/>
    </row>
    <row r="430" spans="1:12" x14ac:dyDescent="0.3">
      <c r="A430" s="158" t="s">
        <v>978</v>
      </c>
      <c r="B430" s="144" t="s">
        <v>351</v>
      </c>
      <c r="C430" s="145"/>
      <c r="D430" s="145"/>
      <c r="E430" s="145"/>
      <c r="F430" s="145"/>
      <c r="G430" s="159" t="s">
        <v>979</v>
      </c>
      <c r="H430" s="168">
        <v>5100.9399999999996</v>
      </c>
      <c r="I430" s="168">
        <v>778.41</v>
      </c>
      <c r="J430" s="168">
        <v>0</v>
      </c>
      <c r="K430" s="168">
        <v>5879.35</v>
      </c>
      <c r="L430" s="160"/>
    </row>
    <row r="431" spans="1:12" x14ac:dyDescent="0.3">
      <c r="A431" s="158" t="s">
        <v>980</v>
      </c>
      <c r="B431" s="144" t="s">
        <v>351</v>
      </c>
      <c r="C431" s="145"/>
      <c r="D431" s="145"/>
      <c r="E431" s="145"/>
      <c r="F431" s="145"/>
      <c r="G431" s="159" t="s">
        <v>981</v>
      </c>
      <c r="H431" s="168">
        <v>223576.8</v>
      </c>
      <c r="I431" s="168">
        <v>21000</v>
      </c>
      <c r="J431" s="168">
        <v>0</v>
      </c>
      <c r="K431" s="168">
        <v>244576.8</v>
      </c>
      <c r="L431" s="160"/>
    </row>
    <row r="432" spans="1:12" x14ac:dyDescent="0.3">
      <c r="A432" s="158" t="s">
        <v>982</v>
      </c>
      <c r="B432" s="144" t="s">
        <v>351</v>
      </c>
      <c r="C432" s="145"/>
      <c r="D432" s="145"/>
      <c r="E432" s="145"/>
      <c r="F432" s="145"/>
      <c r="G432" s="159" t="s">
        <v>983</v>
      </c>
      <c r="H432" s="168">
        <v>3034.16</v>
      </c>
      <c r="I432" s="168">
        <v>2450</v>
      </c>
      <c r="J432" s="168">
        <v>0</v>
      </c>
      <c r="K432" s="168">
        <v>5484.16</v>
      </c>
      <c r="L432" s="160"/>
    </row>
    <row r="433" spans="1:12" x14ac:dyDescent="0.3">
      <c r="A433" s="161" t="s">
        <v>351</v>
      </c>
      <c r="B433" s="144" t="s">
        <v>351</v>
      </c>
      <c r="C433" s="145"/>
      <c r="D433" s="145"/>
      <c r="E433" s="145"/>
      <c r="F433" s="145"/>
      <c r="G433" s="162" t="s">
        <v>351</v>
      </c>
      <c r="H433" s="169"/>
      <c r="I433" s="169"/>
      <c r="J433" s="169"/>
      <c r="K433" s="169"/>
      <c r="L433" s="163"/>
    </row>
    <row r="434" spans="1:12" x14ac:dyDescent="0.3">
      <c r="A434" s="154" t="s">
        <v>72</v>
      </c>
      <c r="B434" s="155" t="s">
        <v>984</v>
      </c>
      <c r="C434" s="156"/>
      <c r="D434" s="156"/>
      <c r="E434" s="156"/>
      <c r="F434" s="156"/>
      <c r="G434" s="156"/>
      <c r="H434" s="167">
        <v>43449537.57</v>
      </c>
      <c r="I434" s="167">
        <v>0</v>
      </c>
      <c r="J434" s="167">
        <v>5692501.5800000001</v>
      </c>
      <c r="K434" s="167">
        <v>49142039.149999999</v>
      </c>
      <c r="L434" s="157"/>
    </row>
    <row r="435" spans="1:12" x14ac:dyDescent="0.3">
      <c r="A435" s="154" t="s">
        <v>985</v>
      </c>
      <c r="B435" s="146" t="s">
        <v>351</v>
      </c>
      <c r="C435" s="155" t="s">
        <v>984</v>
      </c>
      <c r="D435" s="156"/>
      <c r="E435" s="156"/>
      <c r="F435" s="156"/>
      <c r="G435" s="156"/>
      <c r="H435" s="167">
        <v>43449537.57</v>
      </c>
      <c r="I435" s="167">
        <v>0</v>
      </c>
      <c r="J435" s="167">
        <v>5692501.5800000001</v>
      </c>
      <c r="K435" s="167">
        <v>49142039.149999999</v>
      </c>
      <c r="L435" s="157"/>
    </row>
    <row r="436" spans="1:12" x14ac:dyDescent="0.3">
      <c r="A436" s="154" t="s">
        <v>986</v>
      </c>
      <c r="B436" s="144" t="s">
        <v>351</v>
      </c>
      <c r="C436" s="145"/>
      <c r="D436" s="155" t="s">
        <v>984</v>
      </c>
      <c r="E436" s="156"/>
      <c r="F436" s="156"/>
      <c r="G436" s="156"/>
      <c r="H436" s="167">
        <v>43449537.57</v>
      </c>
      <c r="I436" s="167">
        <v>0</v>
      </c>
      <c r="J436" s="167">
        <v>5692501.5800000001</v>
      </c>
      <c r="K436" s="167">
        <v>49142039.149999999</v>
      </c>
      <c r="L436" s="157"/>
    </row>
    <row r="437" spans="1:12" x14ac:dyDescent="0.3">
      <c r="A437" s="154" t="s">
        <v>987</v>
      </c>
      <c r="B437" s="144" t="s">
        <v>351</v>
      </c>
      <c r="C437" s="145"/>
      <c r="D437" s="145"/>
      <c r="E437" s="155" t="s">
        <v>988</v>
      </c>
      <c r="F437" s="156"/>
      <c r="G437" s="156"/>
      <c r="H437" s="167">
        <v>39439244.770000003</v>
      </c>
      <c r="I437" s="167">
        <v>0</v>
      </c>
      <c r="J437" s="167">
        <v>5209083.12</v>
      </c>
      <c r="K437" s="167">
        <v>44648327.890000001</v>
      </c>
      <c r="L437" s="157"/>
    </row>
    <row r="438" spans="1:12" x14ac:dyDescent="0.3">
      <c r="A438" s="154" t="s">
        <v>989</v>
      </c>
      <c r="B438" s="144" t="s">
        <v>351</v>
      </c>
      <c r="C438" s="145"/>
      <c r="D438" s="145"/>
      <c r="E438" s="145"/>
      <c r="F438" s="155" t="s">
        <v>988</v>
      </c>
      <c r="G438" s="156"/>
      <c r="H438" s="167">
        <v>39439244.770000003</v>
      </c>
      <c r="I438" s="167">
        <v>0</v>
      </c>
      <c r="J438" s="167">
        <v>5209083.12</v>
      </c>
      <c r="K438" s="167">
        <v>44648327.890000001</v>
      </c>
      <c r="L438" s="157"/>
    </row>
    <row r="439" spans="1:12" x14ac:dyDescent="0.3">
      <c r="A439" s="158" t="s">
        <v>990</v>
      </c>
      <c r="B439" s="144" t="s">
        <v>351</v>
      </c>
      <c r="C439" s="145"/>
      <c r="D439" s="145"/>
      <c r="E439" s="145"/>
      <c r="F439" s="145"/>
      <c r="G439" s="159" t="s">
        <v>991</v>
      </c>
      <c r="H439" s="168">
        <v>39439244.770000003</v>
      </c>
      <c r="I439" s="168">
        <v>0</v>
      </c>
      <c r="J439" s="168">
        <v>5209083.12</v>
      </c>
      <c r="K439" s="168">
        <v>44648327.890000001</v>
      </c>
      <c r="L439" s="160"/>
    </row>
    <row r="440" spans="1:12" x14ac:dyDescent="0.3">
      <c r="A440" s="161" t="s">
        <v>351</v>
      </c>
      <c r="B440" s="144" t="s">
        <v>351</v>
      </c>
      <c r="C440" s="145"/>
      <c r="D440" s="145"/>
      <c r="E440" s="145"/>
      <c r="F440" s="145"/>
      <c r="G440" s="162" t="s">
        <v>351</v>
      </c>
      <c r="H440" s="169"/>
      <c r="I440" s="169"/>
      <c r="J440" s="169"/>
      <c r="K440" s="169"/>
      <c r="L440" s="163"/>
    </row>
    <row r="441" spans="1:12" x14ac:dyDescent="0.3">
      <c r="A441" s="154" t="s">
        <v>992</v>
      </c>
      <c r="B441" s="144" t="s">
        <v>351</v>
      </c>
      <c r="C441" s="145"/>
      <c r="D441" s="145"/>
      <c r="E441" s="155" t="s">
        <v>993</v>
      </c>
      <c r="F441" s="156"/>
      <c r="G441" s="156"/>
      <c r="H441" s="167">
        <v>269894.64</v>
      </c>
      <c r="I441" s="167">
        <v>0</v>
      </c>
      <c r="J441" s="167">
        <v>28771.31</v>
      </c>
      <c r="K441" s="167">
        <v>298665.95</v>
      </c>
      <c r="L441" s="157"/>
    </row>
    <row r="442" spans="1:12" x14ac:dyDescent="0.3">
      <c r="A442" s="154" t="s">
        <v>994</v>
      </c>
      <c r="B442" s="144" t="s">
        <v>351</v>
      </c>
      <c r="C442" s="145"/>
      <c r="D442" s="145"/>
      <c r="E442" s="145"/>
      <c r="F442" s="155" t="s">
        <v>995</v>
      </c>
      <c r="G442" s="156"/>
      <c r="H442" s="167">
        <v>269894.64</v>
      </c>
      <c r="I442" s="167">
        <v>0</v>
      </c>
      <c r="J442" s="167">
        <v>28771.31</v>
      </c>
      <c r="K442" s="167">
        <v>298665.95</v>
      </c>
      <c r="L442" s="157"/>
    </row>
    <row r="443" spans="1:12" x14ac:dyDescent="0.3">
      <c r="A443" s="158" t="s">
        <v>996</v>
      </c>
      <c r="B443" s="144" t="s">
        <v>351</v>
      </c>
      <c r="C443" s="145"/>
      <c r="D443" s="145"/>
      <c r="E443" s="145"/>
      <c r="F443" s="145"/>
      <c r="G443" s="159" t="s">
        <v>997</v>
      </c>
      <c r="H443" s="168">
        <v>269894.64</v>
      </c>
      <c r="I443" s="168">
        <v>0</v>
      </c>
      <c r="J443" s="168">
        <v>28771.31</v>
      </c>
      <c r="K443" s="168">
        <v>298665.95</v>
      </c>
      <c r="L443" s="160"/>
    </row>
    <row r="444" spans="1:12" x14ac:dyDescent="0.3">
      <c r="A444" s="161" t="s">
        <v>351</v>
      </c>
      <c r="B444" s="144" t="s">
        <v>351</v>
      </c>
      <c r="C444" s="145"/>
      <c r="D444" s="145"/>
      <c r="E444" s="145"/>
      <c r="F444" s="145"/>
      <c r="G444" s="162" t="s">
        <v>351</v>
      </c>
      <c r="H444" s="169"/>
      <c r="I444" s="169"/>
      <c r="J444" s="169"/>
      <c r="K444" s="169"/>
      <c r="L444" s="163"/>
    </row>
    <row r="445" spans="1:12" x14ac:dyDescent="0.3">
      <c r="A445" s="154" t="s">
        <v>998</v>
      </c>
      <c r="B445" s="144" t="s">
        <v>351</v>
      </c>
      <c r="C445" s="145"/>
      <c r="D445" s="145"/>
      <c r="E445" s="155" t="s">
        <v>999</v>
      </c>
      <c r="F445" s="156"/>
      <c r="G445" s="156"/>
      <c r="H445" s="167">
        <v>3374363.87</v>
      </c>
      <c r="I445" s="167">
        <v>0</v>
      </c>
      <c r="J445" s="167">
        <v>452001.62</v>
      </c>
      <c r="K445" s="167">
        <v>3826365.49</v>
      </c>
      <c r="L445" s="157"/>
    </row>
    <row r="446" spans="1:12" x14ac:dyDescent="0.3">
      <c r="A446" s="154" t="s">
        <v>1000</v>
      </c>
      <c r="B446" s="144" t="s">
        <v>351</v>
      </c>
      <c r="C446" s="145"/>
      <c r="D446" s="145"/>
      <c r="E446" s="145"/>
      <c r="F446" s="155" t="s">
        <v>999</v>
      </c>
      <c r="G446" s="156"/>
      <c r="H446" s="167">
        <v>3374363.87</v>
      </c>
      <c r="I446" s="167">
        <v>0</v>
      </c>
      <c r="J446" s="167">
        <v>452001.62</v>
      </c>
      <c r="K446" s="167">
        <v>3826365.49</v>
      </c>
      <c r="L446" s="157"/>
    </row>
    <row r="447" spans="1:12" x14ac:dyDescent="0.3">
      <c r="A447" s="158" t="s">
        <v>1001</v>
      </c>
      <c r="B447" s="144" t="s">
        <v>351</v>
      </c>
      <c r="C447" s="145"/>
      <c r="D447" s="145"/>
      <c r="E447" s="145"/>
      <c r="F447" s="145"/>
      <c r="G447" s="159" t="s">
        <v>1002</v>
      </c>
      <c r="H447" s="168">
        <v>3370160.92</v>
      </c>
      <c r="I447" s="168">
        <v>0</v>
      </c>
      <c r="J447" s="168">
        <v>451975.54</v>
      </c>
      <c r="K447" s="168">
        <v>3822136.46</v>
      </c>
      <c r="L447" s="160"/>
    </row>
    <row r="448" spans="1:12" x14ac:dyDescent="0.3">
      <c r="A448" s="158" t="s">
        <v>1003</v>
      </c>
      <c r="B448" s="144" t="s">
        <v>351</v>
      </c>
      <c r="C448" s="145"/>
      <c r="D448" s="145"/>
      <c r="E448" s="145"/>
      <c r="F448" s="145"/>
      <c r="G448" s="159" t="s">
        <v>1004</v>
      </c>
      <c r="H448" s="168">
        <v>4202.95</v>
      </c>
      <c r="I448" s="168">
        <v>0</v>
      </c>
      <c r="J448" s="168">
        <v>26.08</v>
      </c>
      <c r="K448" s="168">
        <v>4229.03</v>
      </c>
      <c r="L448" s="160"/>
    </row>
    <row r="449" spans="1:12" x14ac:dyDescent="0.3">
      <c r="A449" s="161" t="s">
        <v>351</v>
      </c>
      <c r="B449" s="144" t="s">
        <v>351</v>
      </c>
      <c r="C449" s="145"/>
      <c r="D449" s="145"/>
      <c r="E449" s="145"/>
      <c r="F449" s="145"/>
      <c r="G449" s="162" t="s">
        <v>351</v>
      </c>
      <c r="H449" s="169"/>
      <c r="I449" s="169"/>
      <c r="J449" s="169"/>
      <c r="K449" s="169"/>
      <c r="L449" s="163"/>
    </row>
    <row r="450" spans="1:12" x14ac:dyDescent="0.3">
      <c r="A450" s="154" t="s">
        <v>1005</v>
      </c>
      <c r="B450" s="144" t="s">
        <v>351</v>
      </c>
      <c r="C450" s="145"/>
      <c r="D450" s="145"/>
      <c r="E450" s="155" t="s">
        <v>1006</v>
      </c>
      <c r="F450" s="156"/>
      <c r="G450" s="156"/>
      <c r="H450" s="167">
        <v>2787.05</v>
      </c>
      <c r="I450" s="167">
        <v>0</v>
      </c>
      <c r="J450" s="167">
        <v>1867.12</v>
      </c>
      <c r="K450" s="167">
        <v>4654.17</v>
      </c>
      <c r="L450" s="157"/>
    </row>
    <row r="451" spans="1:12" x14ac:dyDescent="0.3">
      <c r="A451" s="154" t="s">
        <v>1007</v>
      </c>
      <c r="B451" s="144" t="s">
        <v>351</v>
      </c>
      <c r="C451" s="145"/>
      <c r="D451" s="145"/>
      <c r="E451" s="145"/>
      <c r="F451" s="155" t="s">
        <v>1006</v>
      </c>
      <c r="G451" s="156"/>
      <c r="H451" s="167">
        <v>2787.05</v>
      </c>
      <c r="I451" s="167">
        <v>0</v>
      </c>
      <c r="J451" s="167">
        <v>1867.12</v>
      </c>
      <c r="K451" s="167">
        <v>4654.17</v>
      </c>
      <c r="L451" s="157"/>
    </row>
    <row r="452" spans="1:12" x14ac:dyDescent="0.3">
      <c r="A452" s="158" t="s">
        <v>1008</v>
      </c>
      <c r="B452" s="144" t="s">
        <v>351</v>
      </c>
      <c r="C452" s="145"/>
      <c r="D452" s="145"/>
      <c r="E452" s="145"/>
      <c r="F452" s="145"/>
      <c r="G452" s="159" t="s">
        <v>1009</v>
      </c>
      <c r="H452" s="168">
        <v>2787.05</v>
      </c>
      <c r="I452" s="168">
        <v>0</v>
      </c>
      <c r="J452" s="168">
        <v>1867.12</v>
      </c>
      <c r="K452" s="168">
        <v>4654.17</v>
      </c>
      <c r="L452" s="160"/>
    </row>
    <row r="453" spans="1:12" x14ac:dyDescent="0.3">
      <c r="A453" s="161" t="s">
        <v>351</v>
      </c>
      <c r="B453" s="144" t="s">
        <v>351</v>
      </c>
      <c r="C453" s="145"/>
      <c r="D453" s="145"/>
      <c r="E453" s="145"/>
      <c r="F453" s="145"/>
      <c r="G453" s="162" t="s">
        <v>351</v>
      </c>
      <c r="H453" s="169"/>
      <c r="I453" s="169"/>
      <c r="J453" s="169"/>
      <c r="K453" s="169"/>
      <c r="L453" s="163"/>
    </row>
    <row r="454" spans="1:12" x14ac:dyDescent="0.3">
      <c r="A454" s="154" t="s">
        <v>1010</v>
      </c>
      <c r="B454" s="144" t="s">
        <v>351</v>
      </c>
      <c r="C454" s="145"/>
      <c r="D454" s="145"/>
      <c r="E454" s="155" t="s">
        <v>1011</v>
      </c>
      <c r="F454" s="156"/>
      <c r="G454" s="156"/>
      <c r="H454" s="167">
        <v>358146.3</v>
      </c>
      <c r="I454" s="167">
        <v>0</v>
      </c>
      <c r="J454" s="167">
        <v>0</v>
      </c>
      <c r="K454" s="167">
        <v>358146.3</v>
      </c>
      <c r="L454" s="157"/>
    </row>
    <row r="455" spans="1:12" x14ac:dyDescent="0.3">
      <c r="A455" s="154" t="s">
        <v>1012</v>
      </c>
      <c r="B455" s="144" t="s">
        <v>351</v>
      </c>
      <c r="C455" s="145"/>
      <c r="D455" s="145"/>
      <c r="E455" s="145"/>
      <c r="F455" s="155" t="s">
        <v>1013</v>
      </c>
      <c r="G455" s="156"/>
      <c r="H455" s="167">
        <v>358146.3</v>
      </c>
      <c r="I455" s="167">
        <v>0</v>
      </c>
      <c r="J455" s="167">
        <v>0</v>
      </c>
      <c r="K455" s="167">
        <v>358146.3</v>
      </c>
      <c r="L455" s="157"/>
    </row>
    <row r="456" spans="1:12" x14ac:dyDescent="0.3">
      <c r="A456" s="158" t="s">
        <v>1014</v>
      </c>
      <c r="B456" s="144" t="s">
        <v>351</v>
      </c>
      <c r="C456" s="145"/>
      <c r="D456" s="145"/>
      <c r="E456" s="145"/>
      <c r="F456" s="145"/>
      <c r="G456" s="159" t="s">
        <v>1015</v>
      </c>
      <c r="H456" s="168">
        <v>358146.3</v>
      </c>
      <c r="I456" s="168">
        <v>0</v>
      </c>
      <c r="J456" s="168">
        <v>0</v>
      </c>
      <c r="K456" s="168">
        <v>358146.3</v>
      </c>
      <c r="L456" s="160"/>
    </row>
    <row r="457" spans="1:12" x14ac:dyDescent="0.3">
      <c r="A457" s="161" t="s">
        <v>351</v>
      </c>
      <c r="B457" s="144" t="s">
        <v>351</v>
      </c>
      <c r="C457" s="145"/>
      <c r="D457" s="145"/>
      <c r="E457" s="145"/>
      <c r="F457" s="145"/>
      <c r="G457" s="162" t="s">
        <v>351</v>
      </c>
      <c r="H457" s="169"/>
      <c r="I457" s="169"/>
      <c r="J457" s="169"/>
      <c r="K457" s="169"/>
      <c r="L457" s="163"/>
    </row>
    <row r="458" spans="1:12" x14ac:dyDescent="0.3">
      <c r="A458" s="154" t="s">
        <v>1016</v>
      </c>
      <c r="B458" s="144" t="s">
        <v>351</v>
      </c>
      <c r="C458" s="145"/>
      <c r="D458" s="145"/>
      <c r="E458" s="155" t="s">
        <v>974</v>
      </c>
      <c r="F458" s="156"/>
      <c r="G458" s="156"/>
      <c r="H458" s="167">
        <v>5100.9399999999996</v>
      </c>
      <c r="I458" s="167">
        <v>0</v>
      </c>
      <c r="J458" s="167">
        <v>778.41</v>
      </c>
      <c r="K458" s="167">
        <v>5879.35</v>
      </c>
      <c r="L458" s="157"/>
    </row>
    <row r="459" spans="1:12" x14ac:dyDescent="0.3">
      <c r="A459" s="154" t="s">
        <v>1017</v>
      </c>
      <c r="B459" s="144" t="s">
        <v>351</v>
      </c>
      <c r="C459" s="145"/>
      <c r="D459" s="145"/>
      <c r="E459" s="145"/>
      <c r="F459" s="155" t="s">
        <v>974</v>
      </c>
      <c r="G459" s="156"/>
      <c r="H459" s="167">
        <v>5100.9399999999996</v>
      </c>
      <c r="I459" s="167">
        <v>0</v>
      </c>
      <c r="J459" s="167">
        <v>778.41</v>
      </c>
      <c r="K459" s="167">
        <v>5879.35</v>
      </c>
      <c r="L459" s="157"/>
    </row>
    <row r="460" spans="1:12" x14ac:dyDescent="0.3">
      <c r="A460" s="158" t="s">
        <v>1018</v>
      </c>
      <c r="B460" s="144" t="s">
        <v>351</v>
      </c>
      <c r="C460" s="145"/>
      <c r="D460" s="145"/>
      <c r="E460" s="145"/>
      <c r="F460" s="145"/>
      <c r="G460" s="159" t="s">
        <v>979</v>
      </c>
      <c r="H460" s="168">
        <v>5100.9399999999996</v>
      </c>
      <c r="I460" s="168">
        <v>0</v>
      </c>
      <c r="J460" s="168">
        <v>778.41</v>
      </c>
      <c r="K460" s="168">
        <v>5879.35</v>
      </c>
      <c r="L460" s="160"/>
    </row>
  </sheetData>
  <pageMargins left="0.511811024" right="0.511811024" top="0.78740157499999996" bottom="0.78740157499999996" header="0.31496062000000002" footer="0.31496062000000002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53"/>
  <sheetViews>
    <sheetView topLeftCell="A127" workbookViewId="0">
      <selection activeCell="L464" sqref="L464"/>
    </sheetView>
  </sheetViews>
  <sheetFormatPr defaultColWidth="9.109375" defaultRowHeight="14.4" x14ac:dyDescent="0.3"/>
  <cols>
    <col min="1" max="1" width="16.33203125" customWidth="1"/>
    <col min="2" max="6" width="1.6640625" customWidth="1"/>
    <col min="7" max="7" width="48.109375" bestFit="1" customWidth="1"/>
    <col min="8" max="8" width="14.88671875" style="43" bestFit="1" customWidth="1"/>
    <col min="9" max="10" width="14.109375" style="43" bestFit="1" customWidth="1"/>
    <col min="11" max="11" width="14.88671875" style="43" bestFit="1" customWidth="1"/>
    <col min="12" max="12" width="13.109375" bestFit="1" customWidth="1"/>
    <col min="257" max="257" width="16.33203125" customWidth="1"/>
    <col min="258" max="262" width="1.6640625" customWidth="1"/>
    <col min="263" max="263" width="48.109375" bestFit="1" customWidth="1"/>
    <col min="264" max="264" width="14.88671875" bestFit="1" customWidth="1"/>
    <col min="265" max="266" width="14.109375" bestFit="1" customWidth="1"/>
    <col min="267" max="267" width="14.88671875" bestFit="1" customWidth="1"/>
    <col min="268" max="268" width="13.109375" bestFit="1" customWidth="1"/>
    <col min="513" max="513" width="16.33203125" customWidth="1"/>
    <col min="514" max="518" width="1.6640625" customWidth="1"/>
    <col min="519" max="519" width="48.109375" bestFit="1" customWidth="1"/>
    <col min="520" max="520" width="14.88671875" bestFit="1" customWidth="1"/>
    <col min="521" max="522" width="14.109375" bestFit="1" customWidth="1"/>
    <col min="523" max="523" width="14.88671875" bestFit="1" customWidth="1"/>
    <col min="524" max="524" width="13.109375" bestFit="1" customWidth="1"/>
    <col min="769" max="769" width="16.33203125" customWidth="1"/>
    <col min="770" max="774" width="1.6640625" customWidth="1"/>
    <col min="775" max="775" width="48.109375" bestFit="1" customWidth="1"/>
    <col min="776" max="776" width="14.88671875" bestFit="1" customWidth="1"/>
    <col min="777" max="778" width="14.109375" bestFit="1" customWidth="1"/>
    <col min="779" max="779" width="14.88671875" bestFit="1" customWidth="1"/>
    <col min="780" max="780" width="13.109375" bestFit="1" customWidth="1"/>
    <col min="1025" max="1025" width="16.33203125" customWidth="1"/>
    <col min="1026" max="1030" width="1.6640625" customWidth="1"/>
    <col min="1031" max="1031" width="48.109375" bestFit="1" customWidth="1"/>
    <col min="1032" max="1032" width="14.88671875" bestFit="1" customWidth="1"/>
    <col min="1033" max="1034" width="14.109375" bestFit="1" customWidth="1"/>
    <col min="1035" max="1035" width="14.88671875" bestFit="1" customWidth="1"/>
    <col min="1036" max="1036" width="13.109375" bestFit="1" customWidth="1"/>
    <col min="1281" max="1281" width="16.33203125" customWidth="1"/>
    <col min="1282" max="1286" width="1.6640625" customWidth="1"/>
    <col min="1287" max="1287" width="48.109375" bestFit="1" customWidth="1"/>
    <col min="1288" max="1288" width="14.88671875" bestFit="1" customWidth="1"/>
    <col min="1289" max="1290" width="14.109375" bestFit="1" customWidth="1"/>
    <col min="1291" max="1291" width="14.88671875" bestFit="1" customWidth="1"/>
    <col min="1292" max="1292" width="13.109375" bestFit="1" customWidth="1"/>
    <col min="1537" max="1537" width="16.33203125" customWidth="1"/>
    <col min="1538" max="1542" width="1.6640625" customWidth="1"/>
    <col min="1543" max="1543" width="48.109375" bestFit="1" customWidth="1"/>
    <col min="1544" max="1544" width="14.88671875" bestFit="1" customWidth="1"/>
    <col min="1545" max="1546" width="14.109375" bestFit="1" customWidth="1"/>
    <col min="1547" max="1547" width="14.88671875" bestFit="1" customWidth="1"/>
    <col min="1548" max="1548" width="13.109375" bestFit="1" customWidth="1"/>
    <col min="1793" max="1793" width="16.33203125" customWidth="1"/>
    <col min="1794" max="1798" width="1.6640625" customWidth="1"/>
    <col min="1799" max="1799" width="48.109375" bestFit="1" customWidth="1"/>
    <col min="1800" max="1800" width="14.88671875" bestFit="1" customWidth="1"/>
    <col min="1801" max="1802" width="14.109375" bestFit="1" customWidth="1"/>
    <col min="1803" max="1803" width="14.88671875" bestFit="1" customWidth="1"/>
    <col min="1804" max="1804" width="13.109375" bestFit="1" customWidth="1"/>
    <col min="2049" max="2049" width="16.33203125" customWidth="1"/>
    <col min="2050" max="2054" width="1.6640625" customWidth="1"/>
    <col min="2055" max="2055" width="48.109375" bestFit="1" customWidth="1"/>
    <col min="2056" max="2056" width="14.88671875" bestFit="1" customWidth="1"/>
    <col min="2057" max="2058" width="14.109375" bestFit="1" customWidth="1"/>
    <col min="2059" max="2059" width="14.88671875" bestFit="1" customWidth="1"/>
    <col min="2060" max="2060" width="13.109375" bestFit="1" customWidth="1"/>
    <col min="2305" max="2305" width="16.33203125" customWidth="1"/>
    <col min="2306" max="2310" width="1.6640625" customWidth="1"/>
    <col min="2311" max="2311" width="48.109375" bestFit="1" customWidth="1"/>
    <col min="2312" max="2312" width="14.88671875" bestFit="1" customWidth="1"/>
    <col min="2313" max="2314" width="14.109375" bestFit="1" customWidth="1"/>
    <col min="2315" max="2315" width="14.88671875" bestFit="1" customWidth="1"/>
    <col min="2316" max="2316" width="13.109375" bestFit="1" customWidth="1"/>
    <col min="2561" max="2561" width="16.33203125" customWidth="1"/>
    <col min="2562" max="2566" width="1.6640625" customWidth="1"/>
    <col min="2567" max="2567" width="48.109375" bestFit="1" customWidth="1"/>
    <col min="2568" max="2568" width="14.88671875" bestFit="1" customWidth="1"/>
    <col min="2569" max="2570" width="14.109375" bestFit="1" customWidth="1"/>
    <col min="2571" max="2571" width="14.88671875" bestFit="1" customWidth="1"/>
    <col min="2572" max="2572" width="13.109375" bestFit="1" customWidth="1"/>
    <col min="2817" max="2817" width="16.33203125" customWidth="1"/>
    <col min="2818" max="2822" width="1.6640625" customWidth="1"/>
    <col min="2823" max="2823" width="48.109375" bestFit="1" customWidth="1"/>
    <col min="2824" max="2824" width="14.88671875" bestFit="1" customWidth="1"/>
    <col min="2825" max="2826" width="14.109375" bestFit="1" customWidth="1"/>
    <col min="2827" max="2827" width="14.88671875" bestFit="1" customWidth="1"/>
    <col min="2828" max="2828" width="13.109375" bestFit="1" customWidth="1"/>
    <col min="3073" max="3073" width="16.33203125" customWidth="1"/>
    <col min="3074" max="3078" width="1.6640625" customWidth="1"/>
    <col min="3079" max="3079" width="48.109375" bestFit="1" customWidth="1"/>
    <col min="3080" max="3080" width="14.88671875" bestFit="1" customWidth="1"/>
    <col min="3081" max="3082" width="14.109375" bestFit="1" customWidth="1"/>
    <col min="3083" max="3083" width="14.88671875" bestFit="1" customWidth="1"/>
    <col min="3084" max="3084" width="13.109375" bestFit="1" customWidth="1"/>
    <col min="3329" max="3329" width="16.33203125" customWidth="1"/>
    <col min="3330" max="3334" width="1.6640625" customWidth="1"/>
    <col min="3335" max="3335" width="48.109375" bestFit="1" customWidth="1"/>
    <col min="3336" max="3336" width="14.88671875" bestFit="1" customWidth="1"/>
    <col min="3337" max="3338" width="14.109375" bestFit="1" customWidth="1"/>
    <col min="3339" max="3339" width="14.88671875" bestFit="1" customWidth="1"/>
    <col min="3340" max="3340" width="13.109375" bestFit="1" customWidth="1"/>
    <col min="3585" max="3585" width="16.33203125" customWidth="1"/>
    <col min="3586" max="3590" width="1.6640625" customWidth="1"/>
    <col min="3591" max="3591" width="48.109375" bestFit="1" customWidth="1"/>
    <col min="3592" max="3592" width="14.88671875" bestFit="1" customWidth="1"/>
    <col min="3593" max="3594" width="14.109375" bestFit="1" customWidth="1"/>
    <col min="3595" max="3595" width="14.88671875" bestFit="1" customWidth="1"/>
    <col min="3596" max="3596" width="13.109375" bestFit="1" customWidth="1"/>
    <col min="3841" max="3841" width="16.33203125" customWidth="1"/>
    <col min="3842" max="3846" width="1.6640625" customWidth="1"/>
    <col min="3847" max="3847" width="48.109375" bestFit="1" customWidth="1"/>
    <col min="3848" max="3848" width="14.88671875" bestFit="1" customWidth="1"/>
    <col min="3849" max="3850" width="14.109375" bestFit="1" customWidth="1"/>
    <col min="3851" max="3851" width="14.88671875" bestFit="1" customWidth="1"/>
    <col min="3852" max="3852" width="13.109375" bestFit="1" customWidth="1"/>
    <col min="4097" max="4097" width="16.33203125" customWidth="1"/>
    <col min="4098" max="4102" width="1.6640625" customWidth="1"/>
    <col min="4103" max="4103" width="48.109375" bestFit="1" customWidth="1"/>
    <col min="4104" max="4104" width="14.88671875" bestFit="1" customWidth="1"/>
    <col min="4105" max="4106" width="14.109375" bestFit="1" customWidth="1"/>
    <col min="4107" max="4107" width="14.88671875" bestFit="1" customWidth="1"/>
    <col min="4108" max="4108" width="13.109375" bestFit="1" customWidth="1"/>
    <col min="4353" max="4353" width="16.33203125" customWidth="1"/>
    <col min="4354" max="4358" width="1.6640625" customWidth="1"/>
    <col min="4359" max="4359" width="48.109375" bestFit="1" customWidth="1"/>
    <col min="4360" max="4360" width="14.88671875" bestFit="1" customWidth="1"/>
    <col min="4361" max="4362" width="14.109375" bestFit="1" customWidth="1"/>
    <col min="4363" max="4363" width="14.88671875" bestFit="1" customWidth="1"/>
    <col min="4364" max="4364" width="13.109375" bestFit="1" customWidth="1"/>
    <col min="4609" max="4609" width="16.33203125" customWidth="1"/>
    <col min="4610" max="4614" width="1.6640625" customWidth="1"/>
    <col min="4615" max="4615" width="48.109375" bestFit="1" customWidth="1"/>
    <col min="4616" max="4616" width="14.88671875" bestFit="1" customWidth="1"/>
    <col min="4617" max="4618" width="14.109375" bestFit="1" customWidth="1"/>
    <col min="4619" max="4619" width="14.88671875" bestFit="1" customWidth="1"/>
    <col min="4620" max="4620" width="13.109375" bestFit="1" customWidth="1"/>
    <col min="4865" max="4865" width="16.33203125" customWidth="1"/>
    <col min="4866" max="4870" width="1.6640625" customWidth="1"/>
    <col min="4871" max="4871" width="48.109375" bestFit="1" customWidth="1"/>
    <col min="4872" max="4872" width="14.88671875" bestFit="1" customWidth="1"/>
    <col min="4873" max="4874" width="14.109375" bestFit="1" customWidth="1"/>
    <col min="4875" max="4875" width="14.88671875" bestFit="1" customWidth="1"/>
    <col min="4876" max="4876" width="13.109375" bestFit="1" customWidth="1"/>
    <col min="5121" max="5121" width="16.33203125" customWidth="1"/>
    <col min="5122" max="5126" width="1.6640625" customWidth="1"/>
    <col min="5127" max="5127" width="48.109375" bestFit="1" customWidth="1"/>
    <col min="5128" max="5128" width="14.88671875" bestFit="1" customWidth="1"/>
    <col min="5129" max="5130" width="14.109375" bestFit="1" customWidth="1"/>
    <col min="5131" max="5131" width="14.88671875" bestFit="1" customWidth="1"/>
    <col min="5132" max="5132" width="13.109375" bestFit="1" customWidth="1"/>
    <col min="5377" max="5377" width="16.33203125" customWidth="1"/>
    <col min="5378" max="5382" width="1.6640625" customWidth="1"/>
    <col min="5383" max="5383" width="48.109375" bestFit="1" customWidth="1"/>
    <col min="5384" max="5384" width="14.88671875" bestFit="1" customWidth="1"/>
    <col min="5385" max="5386" width="14.109375" bestFit="1" customWidth="1"/>
    <col min="5387" max="5387" width="14.88671875" bestFit="1" customWidth="1"/>
    <col min="5388" max="5388" width="13.109375" bestFit="1" customWidth="1"/>
    <col min="5633" max="5633" width="16.33203125" customWidth="1"/>
    <col min="5634" max="5638" width="1.6640625" customWidth="1"/>
    <col min="5639" max="5639" width="48.109375" bestFit="1" customWidth="1"/>
    <col min="5640" max="5640" width="14.88671875" bestFit="1" customWidth="1"/>
    <col min="5641" max="5642" width="14.109375" bestFit="1" customWidth="1"/>
    <col min="5643" max="5643" width="14.88671875" bestFit="1" customWidth="1"/>
    <col min="5644" max="5644" width="13.109375" bestFit="1" customWidth="1"/>
    <col min="5889" max="5889" width="16.33203125" customWidth="1"/>
    <col min="5890" max="5894" width="1.6640625" customWidth="1"/>
    <col min="5895" max="5895" width="48.109375" bestFit="1" customWidth="1"/>
    <col min="5896" max="5896" width="14.88671875" bestFit="1" customWidth="1"/>
    <col min="5897" max="5898" width="14.109375" bestFit="1" customWidth="1"/>
    <col min="5899" max="5899" width="14.88671875" bestFit="1" customWidth="1"/>
    <col min="5900" max="5900" width="13.109375" bestFit="1" customWidth="1"/>
    <col min="6145" max="6145" width="16.33203125" customWidth="1"/>
    <col min="6146" max="6150" width="1.6640625" customWidth="1"/>
    <col min="6151" max="6151" width="48.109375" bestFit="1" customWidth="1"/>
    <col min="6152" max="6152" width="14.88671875" bestFit="1" customWidth="1"/>
    <col min="6153" max="6154" width="14.109375" bestFit="1" customWidth="1"/>
    <col min="6155" max="6155" width="14.88671875" bestFit="1" customWidth="1"/>
    <col min="6156" max="6156" width="13.109375" bestFit="1" customWidth="1"/>
    <col min="6401" max="6401" width="16.33203125" customWidth="1"/>
    <col min="6402" max="6406" width="1.6640625" customWidth="1"/>
    <col min="6407" max="6407" width="48.109375" bestFit="1" customWidth="1"/>
    <col min="6408" max="6408" width="14.88671875" bestFit="1" customWidth="1"/>
    <col min="6409" max="6410" width="14.109375" bestFit="1" customWidth="1"/>
    <col min="6411" max="6411" width="14.88671875" bestFit="1" customWidth="1"/>
    <col min="6412" max="6412" width="13.109375" bestFit="1" customWidth="1"/>
    <col min="6657" max="6657" width="16.33203125" customWidth="1"/>
    <col min="6658" max="6662" width="1.6640625" customWidth="1"/>
    <col min="6663" max="6663" width="48.109375" bestFit="1" customWidth="1"/>
    <col min="6664" max="6664" width="14.88671875" bestFit="1" customWidth="1"/>
    <col min="6665" max="6666" width="14.109375" bestFit="1" customWidth="1"/>
    <col min="6667" max="6667" width="14.88671875" bestFit="1" customWidth="1"/>
    <col min="6668" max="6668" width="13.109375" bestFit="1" customWidth="1"/>
    <col min="6913" max="6913" width="16.33203125" customWidth="1"/>
    <col min="6914" max="6918" width="1.6640625" customWidth="1"/>
    <col min="6919" max="6919" width="48.109375" bestFit="1" customWidth="1"/>
    <col min="6920" max="6920" width="14.88671875" bestFit="1" customWidth="1"/>
    <col min="6921" max="6922" width="14.109375" bestFit="1" customWidth="1"/>
    <col min="6923" max="6923" width="14.88671875" bestFit="1" customWidth="1"/>
    <col min="6924" max="6924" width="13.109375" bestFit="1" customWidth="1"/>
    <col min="7169" max="7169" width="16.33203125" customWidth="1"/>
    <col min="7170" max="7174" width="1.6640625" customWidth="1"/>
    <col min="7175" max="7175" width="48.109375" bestFit="1" customWidth="1"/>
    <col min="7176" max="7176" width="14.88671875" bestFit="1" customWidth="1"/>
    <col min="7177" max="7178" width="14.109375" bestFit="1" customWidth="1"/>
    <col min="7179" max="7179" width="14.88671875" bestFit="1" customWidth="1"/>
    <col min="7180" max="7180" width="13.109375" bestFit="1" customWidth="1"/>
    <col min="7425" max="7425" width="16.33203125" customWidth="1"/>
    <col min="7426" max="7430" width="1.6640625" customWidth="1"/>
    <col min="7431" max="7431" width="48.109375" bestFit="1" customWidth="1"/>
    <col min="7432" max="7432" width="14.88671875" bestFit="1" customWidth="1"/>
    <col min="7433" max="7434" width="14.109375" bestFit="1" customWidth="1"/>
    <col min="7435" max="7435" width="14.88671875" bestFit="1" customWidth="1"/>
    <col min="7436" max="7436" width="13.109375" bestFit="1" customWidth="1"/>
    <col min="7681" max="7681" width="16.33203125" customWidth="1"/>
    <col min="7682" max="7686" width="1.6640625" customWidth="1"/>
    <col min="7687" max="7687" width="48.109375" bestFit="1" customWidth="1"/>
    <col min="7688" max="7688" width="14.88671875" bestFit="1" customWidth="1"/>
    <col min="7689" max="7690" width="14.109375" bestFit="1" customWidth="1"/>
    <col min="7691" max="7691" width="14.88671875" bestFit="1" customWidth="1"/>
    <col min="7692" max="7692" width="13.109375" bestFit="1" customWidth="1"/>
    <col min="7937" max="7937" width="16.33203125" customWidth="1"/>
    <col min="7938" max="7942" width="1.6640625" customWidth="1"/>
    <col min="7943" max="7943" width="48.109375" bestFit="1" customWidth="1"/>
    <col min="7944" max="7944" width="14.88671875" bestFit="1" customWidth="1"/>
    <col min="7945" max="7946" width="14.109375" bestFit="1" customWidth="1"/>
    <col min="7947" max="7947" width="14.88671875" bestFit="1" customWidth="1"/>
    <col min="7948" max="7948" width="13.109375" bestFit="1" customWidth="1"/>
    <col min="8193" max="8193" width="16.33203125" customWidth="1"/>
    <col min="8194" max="8198" width="1.6640625" customWidth="1"/>
    <col min="8199" max="8199" width="48.109375" bestFit="1" customWidth="1"/>
    <col min="8200" max="8200" width="14.88671875" bestFit="1" customWidth="1"/>
    <col min="8201" max="8202" width="14.109375" bestFit="1" customWidth="1"/>
    <col min="8203" max="8203" width="14.88671875" bestFit="1" customWidth="1"/>
    <col min="8204" max="8204" width="13.109375" bestFit="1" customWidth="1"/>
    <col min="8449" max="8449" width="16.33203125" customWidth="1"/>
    <col min="8450" max="8454" width="1.6640625" customWidth="1"/>
    <col min="8455" max="8455" width="48.109375" bestFit="1" customWidth="1"/>
    <col min="8456" max="8456" width="14.88671875" bestFit="1" customWidth="1"/>
    <col min="8457" max="8458" width="14.109375" bestFit="1" customWidth="1"/>
    <col min="8459" max="8459" width="14.88671875" bestFit="1" customWidth="1"/>
    <col min="8460" max="8460" width="13.109375" bestFit="1" customWidth="1"/>
    <col min="8705" max="8705" width="16.33203125" customWidth="1"/>
    <col min="8706" max="8710" width="1.6640625" customWidth="1"/>
    <col min="8711" max="8711" width="48.109375" bestFit="1" customWidth="1"/>
    <col min="8712" max="8712" width="14.88671875" bestFit="1" customWidth="1"/>
    <col min="8713" max="8714" width="14.109375" bestFit="1" customWidth="1"/>
    <col min="8715" max="8715" width="14.88671875" bestFit="1" customWidth="1"/>
    <col min="8716" max="8716" width="13.109375" bestFit="1" customWidth="1"/>
    <col min="8961" max="8961" width="16.33203125" customWidth="1"/>
    <col min="8962" max="8966" width="1.6640625" customWidth="1"/>
    <col min="8967" max="8967" width="48.109375" bestFit="1" customWidth="1"/>
    <col min="8968" max="8968" width="14.88671875" bestFit="1" customWidth="1"/>
    <col min="8969" max="8970" width="14.109375" bestFit="1" customWidth="1"/>
    <col min="8971" max="8971" width="14.88671875" bestFit="1" customWidth="1"/>
    <col min="8972" max="8972" width="13.109375" bestFit="1" customWidth="1"/>
    <col min="9217" max="9217" width="16.33203125" customWidth="1"/>
    <col min="9218" max="9222" width="1.6640625" customWidth="1"/>
    <col min="9223" max="9223" width="48.109375" bestFit="1" customWidth="1"/>
    <col min="9224" max="9224" width="14.88671875" bestFit="1" customWidth="1"/>
    <col min="9225" max="9226" width="14.109375" bestFit="1" customWidth="1"/>
    <col min="9227" max="9227" width="14.88671875" bestFit="1" customWidth="1"/>
    <col min="9228" max="9228" width="13.109375" bestFit="1" customWidth="1"/>
    <col min="9473" max="9473" width="16.33203125" customWidth="1"/>
    <col min="9474" max="9478" width="1.6640625" customWidth="1"/>
    <col min="9479" max="9479" width="48.109375" bestFit="1" customWidth="1"/>
    <col min="9480" max="9480" width="14.88671875" bestFit="1" customWidth="1"/>
    <col min="9481" max="9482" width="14.109375" bestFit="1" customWidth="1"/>
    <col min="9483" max="9483" width="14.88671875" bestFit="1" customWidth="1"/>
    <col min="9484" max="9484" width="13.109375" bestFit="1" customWidth="1"/>
    <col min="9729" max="9729" width="16.33203125" customWidth="1"/>
    <col min="9730" max="9734" width="1.6640625" customWidth="1"/>
    <col min="9735" max="9735" width="48.109375" bestFit="1" customWidth="1"/>
    <col min="9736" max="9736" width="14.88671875" bestFit="1" customWidth="1"/>
    <col min="9737" max="9738" width="14.109375" bestFit="1" customWidth="1"/>
    <col min="9739" max="9739" width="14.88671875" bestFit="1" customWidth="1"/>
    <col min="9740" max="9740" width="13.109375" bestFit="1" customWidth="1"/>
    <col min="9985" max="9985" width="16.33203125" customWidth="1"/>
    <col min="9986" max="9990" width="1.6640625" customWidth="1"/>
    <col min="9991" max="9991" width="48.109375" bestFit="1" customWidth="1"/>
    <col min="9992" max="9992" width="14.88671875" bestFit="1" customWidth="1"/>
    <col min="9993" max="9994" width="14.109375" bestFit="1" customWidth="1"/>
    <col min="9995" max="9995" width="14.88671875" bestFit="1" customWidth="1"/>
    <col min="9996" max="9996" width="13.109375" bestFit="1" customWidth="1"/>
    <col min="10241" max="10241" width="16.33203125" customWidth="1"/>
    <col min="10242" max="10246" width="1.6640625" customWidth="1"/>
    <col min="10247" max="10247" width="48.109375" bestFit="1" customWidth="1"/>
    <col min="10248" max="10248" width="14.88671875" bestFit="1" customWidth="1"/>
    <col min="10249" max="10250" width="14.109375" bestFit="1" customWidth="1"/>
    <col min="10251" max="10251" width="14.88671875" bestFit="1" customWidth="1"/>
    <col min="10252" max="10252" width="13.109375" bestFit="1" customWidth="1"/>
    <col min="10497" max="10497" width="16.33203125" customWidth="1"/>
    <col min="10498" max="10502" width="1.6640625" customWidth="1"/>
    <col min="10503" max="10503" width="48.109375" bestFit="1" customWidth="1"/>
    <col min="10504" max="10504" width="14.88671875" bestFit="1" customWidth="1"/>
    <col min="10505" max="10506" width="14.109375" bestFit="1" customWidth="1"/>
    <col min="10507" max="10507" width="14.88671875" bestFit="1" customWidth="1"/>
    <col min="10508" max="10508" width="13.109375" bestFit="1" customWidth="1"/>
    <col min="10753" max="10753" width="16.33203125" customWidth="1"/>
    <col min="10754" max="10758" width="1.6640625" customWidth="1"/>
    <col min="10759" max="10759" width="48.109375" bestFit="1" customWidth="1"/>
    <col min="10760" max="10760" width="14.88671875" bestFit="1" customWidth="1"/>
    <col min="10761" max="10762" width="14.109375" bestFit="1" customWidth="1"/>
    <col min="10763" max="10763" width="14.88671875" bestFit="1" customWidth="1"/>
    <col min="10764" max="10764" width="13.109375" bestFit="1" customWidth="1"/>
    <col min="11009" max="11009" width="16.33203125" customWidth="1"/>
    <col min="11010" max="11014" width="1.6640625" customWidth="1"/>
    <col min="11015" max="11015" width="48.109375" bestFit="1" customWidth="1"/>
    <col min="11016" max="11016" width="14.88671875" bestFit="1" customWidth="1"/>
    <col min="11017" max="11018" width="14.109375" bestFit="1" customWidth="1"/>
    <col min="11019" max="11019" width="14.88671875" bestFit="1" customWidth="1"/>
    <col min="11020" max="11020" width="13.109375" bestFit="1" customWidth="1"/>
    <col min="11265" max="11265" width="16.33203125" customWidth="1"/>
    <col min="11266" max="11270" width="1.6640625" customWidth="1"/>
    <col min="11271" max="11271" width="48.109375" bestFit="1" customWidth="1"/>
    <col min="11272" max="11272" width="14.88671875" bestFit="1" customWidth="1"/>
    <col min="11273" max="11274" width="14.109375" bestFit="1" customWidth="1"/>
    <col min="11275" max="11275" width="14.88671875" bestFit="1" customWidth="1"/>
    <col min="11276" max="11276" width="13.109375" bestFit="1" customWidth="1"/>
    <col min="11521" max="11521" width="16.33203125" customWidth="1"/>
    <col min="11522" max="11526" width="1.6640625" customWidth="1"/>
    <col min="11527" max="11527" width="48.109375" bestFit="1" customWidth="1"/>
    <col min="11528" max="11528" width="14.88671875" bestFit="1" customWidth="1"/>
    <col min="11529" max="11530" width="14.109375" bestFit="1" customWidth="1"/>
    <col min="11531" max="11531" width="14.88671875" bestFit="1" customWidth="1"/>
    <col min="11532" max="11532" width="13.109375" bestFit="1" customWidth="1"/>
    <col min="11777" max="11777" width="16.33203125" customWidth="1"/>
    <col min="11778" max="11782" width="1.6640625" customWidth="1"/>
    <col min="11783" max="11783" width="48.109375" bestFit="1" customWidth="1"/>
    <col min="11784" max="11784" width="14.88671875" bestFit="1" customWidth="1"/>
    <col min="11785" max="11786" width="14.109375" bestFit="1" customWidth="1"/>
    <col min="11787" max="11787" width="14.88671875" bestFit="1" customWidth="1"/>
    <col min="11788" max="11788" width="13.109375" bestFit="1" customWidth="1"/>
    <col min="12033" max="12033" width="16.33203125" customWidth="1"/>
    <col min="12034" max="12038" width="1.6640625" customWidth="1"/>
    <col min="12039" max="12039" width="48.109375" bestFit="1" customWidth="1"/>
    <col min="12040" max="12040" width="14.88671875" bestFit="1" customWidth="1"/>
    <col min="12041" max="12042" width="14.109375" bestFit="1" customWidth="1"/>
    <col min="12043" max="12043" width="14.88671875" bestFit="1" customWidth="1"/>
    <col min="12044" max="12044" width="13.109375" bestFit="1" customWidth="1"/>
    <col min="12289" max="12289" width="16.33203125" customWidth="1"/>
    <col min="12290" max="12294" width="1.6640625" customWidth="1"/>
    <col min="12295" max="12295" width="48.109375" bestFit="1" customWidth="1"/>
    <col min="12296" max="12296" width="14.88671875" bestFit="1" customWidth="1"/>
    <col min="12297" max="12298" width="14.109375" bestFit="1" customWidth="1"/>
    <col min="12299" max="12299" width="14.88671875" bestFit="1" customWidth="1"/>
    <col min="12300" max="12300" width="13.109375" bestFit="1" customWidth="1"/>
    <col min="12545" max="12545" width="16.33203125" customWidth="1"/>
    <col min="12546" max="12550" width="1.6640625" customWidth="1"/>
    <col min="12551" max="12551" width="48.109375" bestFit="1" customWidth="1"/>
    <col min="12552" max="12552" width="14.88671875" bestFit="1" customWidth="1"/>
    <col min="12553" max="12554" width="14.109375" bestFit="1" customWidth="1"/>
    <col min="12555" max="12555" width="14.88671875" bestFit="1" customWidth="1"/>
    <col min="12556" max="12556" width="13.109375" bestFit="1" customWidth="1"/>
    <col min="12801" max="12801" width="16.33203125" customWidth="1"/>
    <col min="12802" max="12806" width="1.6640625" customWidth="1"/>
    <col min="12807" max="12807" width="48.109375" bestFit="1" customWidth="1"/>
    <col min="12808" max="12808" width="14.88671875" bestFit="1" customWidth="1"/>
    <col min="12809" max="12810" width="14.109375" bestFit="1" customWidth="1"/>
    <col min="12811" max="12811" width="14.88671875" bestFit="1" customWidth="1"/>
    <col min="12812" max="12812" width="13.109375" bestFit="1" customWidth="1"/>
    <col min="13057" max="13057" width="16.33203125" customWidth="1"/>
    <col min="13058" max="13062" width="1.6640625" customWidth="1"/>
    <col min="13063" max="13063" width="48.109375" bestFit="1" customWidth="1"/>
    <col min="13064" max="13064" width="14.88671875" bestFit="1" customWidth="1"/>
    <col min="13065" max="13066" width="14.109375" bestFit="1" customWidth="1"/>
    <col min="13067" max="13067" width="14.88671875" bestFit="1" customWidth="1"/>
    <col min="13068" max="13068" width="13.109375" bestFit="1" customWidth="1"/>
    <col min="13313" max="13313" width="16.33203125" customWidth="1"/>
    <col min="13314" max="13318" width="1.6640625" customWidth="1"/>
    <col min="13319" max="13319" width="48.109375" bestFit="1" customWidth="1"/>
    <col min="13320" max="13320" width="14.88671875" bestFit="1" customWidth="1"/>
    <col min="13321" max="13322" width="14.109375" bestFit="1" customWidth="1"/>
    <col min="13323" max="13323" width="14.88671875" bestFit="1" customWidth="1"/>
    <col min="13324" max="13324" width="13.109375" bestFit="1" customWidth="1"/>
    <col min="13569" max="13569" width="16.33203125" customWidth="1"/>
    <col min="13570" max="13574" width="1.6640625" customWidth="1"/>
    <col min="13575" max="13575" width="48.109375" bestFit="1" customWidth="1"/>
    <col min="13576" max="13576" width="14.88671875" bestFit="1" customWidth="1"/>
    <col min="13577" max="13578" width="14.109375" bestFit="1" customWidth="1"/>
    <col min="13579" max="13579" width="14.88671875" bestFit="1" customWidth="1"/>
    <col min="13580" max="13580" width="13.109375" bestFit="1" customWidth="1"/>
    <col min="13825" max="13825" width="16.33203125" customWidth="1"/>
    <col min="13826" max="13830" width="1.6640625" customWidth="1"/>
    <col min="13831" max="13831" width="48.109375" bestFit="1" customWidth="1"/>
    <col min="13832" max="13832" width="14.88671875" bestFit="1" customWidth="1"/>
    <col min="13833" max="13834" width="14.109375" bestFit="1" customWidth="1"/>
    <col min="13835" max="13835" width="14.88671875" bestFit="1" customWidth="1"/>
    <col min="13836" max="13836" width="13.109375" bestFit="1" customWidth="1"/>
    <col min="14081" max="14081" width="16.33203125" customWidth="1"/>
    <col min="14082" max="14086" width="1.6640625" customWidth="1"/>
    <col min="14087" max="14087" width="48.109375" bestFit="1" customWidth="1"/>
    <col min="14088" max="14088" width="14.88671875" bestFit="1" customWidth="1"/>
    <col min="14089" max="14090" width="14.109375" bestFit="1" customWidth="1"/>
    <col min="14091" max="14091" width="14.88671875" bestFit="1" customWidth="1"/>
    <col min="14092" max="14092" width="13.109375" bestFit="1" customWidth="1"/>
    <col min="14337" max="14337" width="16.33203125" customWidth="1"/>
    <col min="14338" max="14342" width="1.6640625" customWidth="1"/>
    <col min="14343" max="14343" width="48.109375" bestFit="1" customWidth="1"/>
    <col min="14344" max="14344" width="14.88671875" bestFit="1" customWidth="1"/>
    <col min="14345" max="14346" width="14.109375" bestFit="1" customWidth="1"/>
    <col min="14347" max="14347" width="14.88671875" bestFit="1" customWidth="1"/>
    <col min="14348" max="14348" width="13.109375" bestFit="1" customWidth="1"/>
    <col min="14593" max="14593" width="16.33203125" customWidth="1"/>
    <col min="14594" max="14598" width="1.6640625" customWidth="1"/>
    <col min="14599" max="14599" width="48.109375" bestFit="1" customWidth="1"/>
    <col min="14600" max="14600" width="14.88671875" bestFit="1" customWidth="1"/>
    <col min="14601" max="14602" width="14.109375" bestFit="1" customWidth="1"/>
    <col min="14603" max="14603" width="14.88671875" bestFit="1" customWidth="1"/>
    <col min="14604" max="14604" width="13.109375" bestFit="1" customWidth="1"/>
    <col min="14849" max="14849" width="16.33203125" customWidth="1"/>
    <col min="14850" max="14854" width="1.6640625" customWidth="1"/>
    <col min="14855" max="14855" width="48.109375" bestFit="1" customWidth="1"/>
    <col min="14856" max="14856" width="14.88671875" bestFit="1" customWidth="1"/>
    <col min="14857" max="14858" width="14.109375" bestFit="1" customWidth="1"/>
    <col min="14859" max="14859" width="14.88671875" bestFit="1" customWidth="1"/>
    <col min="14860" max="14860" width="13.109375" bestFit="1" customWidth="1"/>
    <col min="15105" max="15105" width="16.33203125" customWidth="1"/>
    <col min="15106" max="15110" width="1.6640625" customWidth="1"/>
    <col min="15111" max="15111" width="48.109375" bestFit="1" customWidth="1"/>
    <col min="15112" max="15112" width="14.88671875" bestFit="1" customWidth="1"/>
    <col min="15113" max="15114" width="14.109375" bestFit="1" customWidth="1"/>
    <col min="15115" max="15115" width="14.88671875" bestFit="1" customWidth="1"/>
    <col min="15116" max="15116" width="13.109375" bestFit="1" customWidth="1"/>
    <col min="15361" max="15361" width="16.33203125" customWidth="1"/>
    <col min="15362" max="15366" width="1.6640625" customWidth="1"/>
    <col min="15367" max="15367" width="48.109375" bestFit="1" customWidth="1"/>
    <col min="15368" max="15368" width="14.88671875" bestFit="1" customWidth="1"/>
    <col min="15369" max="15370" width="14.109375" bestFit="1" customWidth="1"/>
    <col min="15371" max="15371" width="14.88671875" bestFit="1" customWidth="1"/>
    <col min="15372" max="15372" width="13.109375" bestFit="1" customWidth="1"/>
    <col min="15617" max="15617" width="16.33203125" customWidth="1"/>
    <col min="15618" max="15622" width="1.6640625" customWidth="1"/>
    <col min="15623" max="15623" width="48.109375" bestFit="1" customWidth="1"/>
    <col min="15624" max="15624" width="14.88671875" bestFit="1" customWidth="1"/>
    <col min="15625" max="15626" width="14.109375" bestFit="1" customWidth="1"/>
    <col min="15627" max="15627" width="14.88671875" bestFit="1" customWidth="1"/>
    <col min="15628" max="15628" width="13.109375" bestFit="1" customWidth="1"/>
    <col min="15873" max="15873" width="16.33203125" customWidth="1"/>
    <col min="15874" max="15878" width="1.6640625" customWidth="1"/>
    <col min="15879" max="15879" width="48.109375" bestFit="1" customWidth="1"/>
    <col min="15880" max="15880" width="14.88671875" bestFit="1" customWidth="1"/>
    <col min="15881" max="15882" width="14.109375" bestFit="1" customWidth="1"/>
    <col min="15883" max="15883" width="14.88671875" bestFit="1" customWidth="1"/>
    <col min="15884" max="15884" width="13.109375" bestFit="1" customWidth="1"/>
    <col min="16129" max="16129" width="16.33203125" customWidth="1"/>
    <col min="16130" max="16134" width="1.6640625" customWidth="1"/>
    <col min="16135" max="16135" width="48.109375" bestFit="1" customWidth="1"/>
    <col min="16136" max="16136" width="14.88671875" bestFit="1" customWidth="1"/>
    <col min="16137" max="16138" width="14.109375" bestFit="1" customWidth="1"/>
    <col min="16139" max="16139" width="14.88671875" bestFit="1" customWidth="1"/>
    <col min="16140" max="16140" width="13.109375" bestFit="1" customWidth="1"/>
  </cols>
  <sheetData>
    <row r="1" spans="1:12" x14ac:dyDescent="0.3">
      <c r="A1" s="47" t="s">
        <v>342</v>
      </c>
      <c r="B1" s="48" t="s">
        <v>343</v>
      </c>
      <c r="C1" s="49"/>
      <c r="D1" s="49"/>
      <c r="E1" s="49"/>
      <c r="F1" s="49"/>
      <c r="G1" s="49"/>
      <c r="H1" s="45" t="s">
        <v>344</v>
      </c>
      <c r="I1" s="45" t="s">
        <v>345</v>
      </c>
      <c r="J1" s="45" t="s">
        <v>346</v>
      </c>
      <c r="K1" s="45" t="s">
        <v>347</v>
      </c>
      <c r="L1" s="71"/>
    </row>
    <row r="3" spans="1:12" x14ac:dyDescent="0.3">
      <c r="A3" s="7" t="s">
        <v>348</v>
      </c>
      <c r="B3" s="8"/>
      <c r="C3" s="8"/>
      <c r="D3" s="8"/>
      <c r="E3" s="8"/>
      <c r="F3" s="8"/>
      <c r="G3" s="8"/>
      <c r="H3" s="54"/>
      <c r="I3" s="54"/>
      <c r="J3" s="54"/>
      <c r="K3" s="54"/>
      <c r="L3" s="38"/>
    </row>
    <row r="4" spans="1:12" x14ac:dyDescent="0.3">
      <c r="A4" s="10" t="s">
        <v>24</v>
      </c>
      <c r="B4" s="11" t="s">
        <v>349</v>
      </c>
      <c r="C4" s="12"/>
      <c r="D4" s="12"/>
      <c r="E4" s="12"/>
      <c r="F4" s="12"/>
      <c r="G4" s="12"/>
      <c r="H4" s="45">
        <v>59843232.600000001</v>
      </c>
      <c r="I4" s="45">
        <v>18635912.829999998</v>
      </c>
      <c r="J4" s="45">
        <v>17154316.84</v>
      </c>
      <c r="K4" s="45">
        <v>61324828.590000004</v>
      </c>
      <c r="L4" s="72"/>
    </row>
    <row r="5" spans="1:12" x14ac:dyDescent="0.3">
      <c r="A5" s="10" t="s">
        <v>350</v>
      </c>
      <c r="B5" s="15" t="s">
        <v>351</v>
      </c>
      <c r="C5" s="11" t="s">
        <v>352</v>
      </c>
      <c r="D5" s="12"/>
      <c r="E5" s="12"/>
      <c r="F5" s="12"/>
      <c r="G5" s="12"/>
      <c r="H5" s="45">
        <v>45906037.210000001</v>
      </c>
      <c r="I5" s="45">
        <v>18511808.82</v>
      </c>
      <c r="J5" s="45">
        <v>16597231.949999999</v>
      </c>
      <c r="K5" s="45">
        <v>47820614.079999998</v>
      </c>
      <c r="L5" s="72"/>
    </row>
    <row r="6" spans="1:12" x14ac:dyDescent="0.3">
      <c r="A6" s="10" t="s">
        <v>353</v>
      </c>
      <c r="B6" s="16" t="s">
        <v>351</v>
      </c>
      <c r="C6" s="17"/>
      <c r="D6" s="11" t="s">
        <v>354</v>
      </c>
      <c r="E6" s="12"/>
      <c r="F6" s="12"/>
      <c r="G6" s="12"/>
      <c r="H6" s="45">
        <v>45111020.840000004</v>
      </c>
      <c r="I6" s="45">
        <v>17554968.399999999</v>
      </c>
      <c r="J6" s="45">
        <v>15568895.49</v>
      </c>
      <c r="K6" s="45">
        <v>47097093.75</v>
      </c>
      <c r="L6" s="72"/>
    </row>
    <row r="7" spans="1:12" x14ac:dyDescent="0.3">
      <c r="A7" s="10" t="s">
        <v>355</v>
      </c>
      <c r="B7" s="16" t="s">
        <v>351</v>
      </c>
      <c r="C7" s="17"/>
      <c r="D7" s="17"/>
      <c r="E7" s="11" t="s">
        <v>354</v>
      </c>
      <c r="F7" s="12"/>
      <c r="G7" s="12"/>
      <c r="H7" s="45">
        <v>45111020.840000004</v>
      </c>
      <c r="I7" s="45">
        <v>17554968.399999999</v>
      </c>
      <c r="J7" s="45">
        <v>15568895.49</v>
      </c>
      <c r="K7" s="45">
        <v>47097093.75</v>
      </c>
      <c r="L7" s="72"/>
    </row>
    <row r="8" spans="1:12" x14ac:dyDescent="0.3">
      <c r="A8" s="10" t="s">
        <v>356</v>
      </c>
      <c r="B8" s="16" t="s">
        <v>351</v>
      </c>
      <c r="C8" s="17"/>
      <c r="D8" s="17"/>
      <c r="E8" s="17"/>
      <c r="F8" s="11" t="s">
        <v>357</v>
      </c>
      <c r="G8" s="12"/>
      <c r="H8" s="45">
        <v>5000</v>
      </c>
      <c r="I8" s="45">
        <v>8614.68</v>
      </c>
      <c r="J8" s="45">
        <v>8614.68</v>
      </c>
      <c r="K8" s="45">
        <v>5000</v>
      </c>
      <c r="L8" s="72"/>
    </row>
    <row r="9" spans="1:12" x14ac:dyDescent="0.3">
      <c r="A9" s="18" t="s">
        <v>358</v>
      </c>
      <c r="B9" s="16" t="s">
        <v>351</v>
      </c>
      <c r="C9" s="17"/>
      <c r="D9" s="17"/>
      <c r="E9" s="17"/>
      <c r="F9" s="17"/>
      <c r="G9" s="19" t="s">
        <v>359</v>
      </c>
      <c r="H9" s="28">
        <v>5000</v>
      </c>
      <c r="I9" s="28">
        <v>8614.68</v>
      </c>
      <c r="J9" s="28">
        <v>8614.68</v>
      </c>
      <c r="K9" s="28">
        <v>5000</v>
      </c>
      <c r="L9" s="21"/>
    </row>
    <row r="10" spans="1:12" x14ac:dyDescent="0.3">
      <c r="A10" s="22" t="s">
        <v>351</v>
      </c>
      <c r="B10" s="16" t="s">
        <v>351</v>
      </c>
      <c r="C10" s="17"/>
      <c r="D10" s="17"/>
      <c r="E10" s="17"/>
      <c r="F10" s="17"/>
      <c r="G10" s="23" t="s">
        <v>351</v>
      </c>
      <c r="H10" s="31"/>
      <c r="I10" s="31"/>
      <c r="J10" s="31"/>
      <c r="K10" s="31"/>
      <c r="L10" s="25"/>
    </row>
    <row r="11" spans="1:12" x14ac:dyDescent="0.3">
      <c r="A11" s="10" t="s">
        <v>360</v>
      </c>
      <c r="B11" s="16" t="s">
        <v>351</v>
      </c>
      <c r="C11" s="17"/>
      <c r="D11" s="17"/>
      <c r="E11" s="17"/>
      <c r="F11" s="11" t="s">
        <v>361</v>
      </c>
      <c r="G11" s="12"/>
      <c r="H11" s="45">
        <v>785.87</v>
      </c>
      <c r="I11" s="45">
        <v>10999635.939999999</v>
      </c>
      <c r="J11" s="45">
        <v>10999386.08</v>
      </c>
      <c r="K11" s="45">
        <v>1035.73</v>
      </c>
      <c r="L11" s="72"/>
    </row>
    <row r="12" spans="1:12" x14ac:dyDescent="0.3">
      <c r="A12" s="18" t="s">
        <v>362</v>
      </c>
      <c r="B12" s="16" t="s">
        <v>351</v>
      </c>
      <c r="C12" s="17"/>
      <c r="D12" s="17"/>
      <c r="E12" s="17"/>
      <c r="F12" s="17"/>
      <c r="G12" s="19" t="s">
        <v>363</v>
      </c>
      <c r="H12" s="28">
        <v>312.75</v>
      </c>
      <c r="I12" s="28">
        <v>10930877.720000001</v>
      </c>
      <c r="J12" s="28">
        <v>10931006.710000001</v>
      </c>
      <c r="K12" s="28">
        <v>183.76</v>
      </c>
      <c r="L12" s="21"/>
    </row>
    <row r="13" spans="1:12" x14ac:dyDescent="0.3">
      <c r="A13" s="18" t="s">
        <v>364</v>
      </c>
      <c r="B13" s="16" t="s">
        <v>351</v>
      </c>
      <c r="C13" s="17"/>
      <c r="D13" s="17"/>
      <c r="E13" s="17"/>
      <c r="F13" s="17"/>
      <c r="G13" s="19" t="s">
        <v>365</v>
      </c>
      <c r="H13" s="28">
        <v>349.91</v>
      </c>
      <c r="I13" s="28">
        <v>0</v>
      </c>
      <c r="J13" s="28">
        <v>0</v>
      </c>
      <c r="K13" s="28">
        <v>349.91</v>
      </c>
      <c r="L13" s="21"/>
    </row>
    <row r="14" spans="1:12" x14ac:dyDescent="0.3">
      <c r="A14" s="18" t="s">
        <v>366</v>
      </c>
      <c r="B14" s="16" t="s">
        <v>351</v>
      </c>
      <c r="C14" s="17"/>
      <c r="D14" s="17"/>
      <c r="E14" s="17"/>
      <c r="F14" s="17"/>
      <c r="G14" s="19" t="s">
        <v>367</v>
      </c>
      <c r="H14" s="28">
        <v>123.21</v>
      </c>
      <c r="I14" s="28">
        <v>68182.429999999993</v>
      </c>
      <c r="J14" s="28">
        <v>68000</v>
      </c>
      <c r="K14" s="28">
        <v>305.64</v>
      </c>
      <c r="L14" s="21"/>
    </row>
    <row r="15" spans="1:12" x14ac:dyDescent="0.3">
      <c r="A15" s="18" t="s">
        <v>368</v>
      </c>
      <c r="B15" s="16" t="s">
        <v>351</v>
      </c>
      <c r="C15" s="17"/>
      <c r="D15" s="17"/>
      <c r="E15" s="17"/>
      <c r="F15" s="17"/>
      <c r="G15" s="19" t="s">
        <v>369</v>
      </c>
      <c r="H15" s="28">
        <v>0</v>
      </c>
      <c r="I15" s="28">
        <v>575.79</v>
      </c>
      <c r="J15" s="28">
        <v>379.37</v>
      </c>
      <c r="K15" s="28">
        <v>196.42</v>
      </c>
      <c r="L15" s="21"/>
    </row>
    <row r="16" spans="1:12" x14ac:dyDescent="0.3">
      <c r="A16" s="22" t="s">
        <v>351</v>
      </c>
      <c r="B16" s="16" t="s">
        <v>351</v>
      </c>
      <c r="C16" s="17"/>
      <c r="D16" s="17"/>
      <c r="E16" s="17"/>
      <c r="F16" s="17"/>
      <c r="G16" s="23" t="s">
        <v>351</v>
      </c>
      <c r="H16" s="31"/>
      <c r="I16" s="31"/>
      <c r="J16" s="31"/>
      <c r="K16" s="31"/>
      <c r="L16" s="25"/>
    </row>
    <row r="17" spans="1:12" x14ac:dyDescent="0.3">
      <c r="A17" s="10" t="s">
        <v>374</v>
      </c>
      <c r="B17" s="16" t="s">
        <v>351</v>
      </c>
      <c r="C17" s="17"/>
      <c r="D17" s="17"/>
      <c r="E17" s="17"/>
      <c r="F17" s="11" t="s">
        <v>375</v>
      </c>
      <c r="G17" s="12"/>
      <c r="H17" s="45">
        <v>45105234.969999999</v>
      </c>
      <c r="I17" s="45">
        <v>6544008.79</v>
      </c>
      <c r="J17" s="45">
        <v>4558185.74</v>
      </c>
      <c r="K17" s="45">
        <v>47091058.020000003</v>
      </c>
      <c r="L17" s="72"/>
    </row>
    <row r="18" spans="1:12" x14ac:dyDescent="0.3">
      <c r="A18" s="18" t="s">
        <v>376</v>
      </c>
      <c r="B18" s="16" t="s">
        <v>351</v>
      </c>
      <c r="C18" s="17"/>
      <c r="D18" s="17"/>
      <c r="E18" s="17"/>
      <c r="F18" s="17"/>
      <c r="G18" s="19" t="s">
        <v>377</v>
      </c>
      <c r="H18" s="28">
        <v>38603117.780000001</v>
      </c>
      <c r="I18" s="28">
        <v>6408806.79</v>
      </c>
      <c r="J18" s="28">
        <v>4539985.84</v>
      </c>
      <c r="K18" s="28">
        <v>40471938.729999997</v>
      </c>
      <c r="L18" s="21"/>
    </row>
    <row r="19" spans="1:12" x14ac:dyDescent="0.3">
      <c r="A19" s="18" t="s">
        <v>378</v>
      </c>
      <c r="B19" s="16" t="s">
        <v>351</v>
      </c>
      <c r="C19" s="17"/>
      <c r="D19" s="17"/>
      <c r="E19" s="17"/>
      <c r="F19" s="17"/>
      <c r="G19" s="19" t="s">
        <v>379</v>
      </c>
      <c r="H19" s="28">
        <v>4433381.09</v>
      </c>
      <c r="I19" s="28">
        <v>49831.08</v>
      </c>
      <c r="J19" s="28">
        <v>7656.02</v>
      </c>
      <c r="K19" s="28">
        <v>4475556.1500000004</v>
      </c>
      <c r="L19" s="21"/>
    </row>
    <row r="20" spans="1:12" x14ac:dyDescent="0.3">
      <c r="A20" s="18" t="s">
        <v>380</v>
      </c>
      <c r="B20" s="16" t="s">
        <v>351</v>
      </c>
      <c r="C20" s="17"/>
      <c r="D20" s="17"/>
      <c r="E20" s="17"/>
      <c r="F20" s="17"/>
      <c r="G20" s="19" t="s">
        <v>381</v>
      </c>
      <c r="H20" s="28">
        <v>2046995.51</v>
      </c>
      <c r="I20" s="28">
        <v>85130.11</v>
      </c>
      <c r="J20" s="28">
        <v>9925.69</v>
      </c>
      <c r="K20" s="28">
        <v>2122199.9300000002</v>
      </c>
      <c r="L20" s="21"/>
    </row>
    <row r="21" spans="1:12" x14ac:dyDescent="0.3">
      <c r="A21" s="18" t="s">
        <v>382</v>
      </c>
      <c r="B21" s="16" t="s">
        <v>351</v>
      </c>
      <c r="C21" s="17"/>
      <c r="D21" s="17"/>
      <c r="E21" s="17"/>
      <c r="F21" s="17"/>
      <c r="G21" s="19" t="s">
        <v>383</v>
      </c>
      <c r="H21" s="28">
        <v>21740.59</v>
      </c>
      <c r="I21" s="28">
        <v>240.81</v>
      </c>
      <c r="J21" s="28">
        <v>618.19000000000005</v>
      </c>
      <c r="K21" s="28">
        <v>21363.21</v>
      </c>
      <c r="L21" s="21"/>
    </row>
    <row r="22" spans="1:12" x14ac:dyDescent="0.3">
      <c r="A22" s="22" t="s">
        <v>351</v>
      </c>
      <c r="B22" s="16" t="s">
        <v>351</v>
      </c>
      <c r="C22" s="17"/>
      <c r="D22" s="17"/>
      <c r="E22" s="17"/>
      <c r="F22" s="17"/>
      <c r="G22" s="23" t="s">
        <v>351</v>
      </c>
      <c r="H22" s="31"/>
      <c r="I22" s="31"/>
      <c r="J22" s="31"/>
      <c r="K22" s="31"/>
      <c r="L22" s="25"/>
    </row>
    <row r="23" spans="1:12" x14ac:dyDescent="0.3">
      <c r="A23" s="10" t="s">
        <v>388</v>
      </c>
      <c r="B23" s="16" t="s">
        <v>351</v>
      </c>
      <c r="C23" s="17"/>
      <c r="D23" s="17"/>
      <c r="E23" s="17"/>
      <c r="F23" s="11" t="s">
        <v>389</v>
      </c>
      <c r="G23" s="12"/>
      <c r="H23" s="45">
        <v>0</v>
      </c>
      <c r="I23" s="45">
        <v>2708.99</v>
      </c>
      <c r="J23" s="45">
        <v>2708.99</v>
      </c>
      <c r="K23" s="45">
        <v>0</v>
      </c>
      <c r="L23" s="72"/>
    </row>
    <row r="24" spans="1:12" x14ac:dyDescent="0.3">
      <c r="A24" s="18" t="s">
        <v>390</v>
      </c>
      <c r="B24" s="16" t="s">
        <v>351</v>
      </c>
      <c r="C24" s="17"/>
      <c r="D24" s="17"/>
      <c r="E24" s="17"/>
      <c r="F24" s="17"/>
      <c r="G24" s="19" t="s">
        <v>391</v>
      </c>
      <c r="H24" s="28">
        <v>0</v>
      </c>
      <c r="I24" s="28">
        <v>2708.99</v>
      </c>
      <c r="J24" s="28">
        <v>2708.99</v>
      </c>
      <c r="K24" s="28">
        <v>0</v>
      </c>
      <c r="L24" s="21"/>
    </row>
    <row r="25" spans="1:12" x14ac:dyDescent="0.3">
      <c r="A25" s="22" t="s">
        <v>351</v>
      </c>
      <c r="B25" s="16" t="s">
        <v>351</v>
      </c>
      <c r="C25" s="17"/>
      <c r="D25" s="17"/>
      <c r="E25" s="17"/>
      <c r="F25" s="17"/>
      <c r="G25" s="23" t="s">
        <v>351</v>
      </c>
      <c r="H25" s="31"/>
      <c r="I25" s="31"/>
      <c r="J25" s="31"/>
      <c r="K25" s="31"/>
      <c r="L25" s="25"/>
    </row>
    <row r="26" spans="1:12" x14ac:dyDescent="0.3">
      <c r="A26" s="10" t="s">
        <v>392</v>
      </c>
      <c r="B26" s="16" t="s">
        <v>351</v>
      </c>
      <c r="C26" s="17"/>
      <c r="D26" s="11" t="s">
        <v>393</v>
      </c>
      <c r="E26" s="12"/>
      <c r="F26" s="12"/>
      <c r="G26" s="12"/>
      <c r="H26" s="45">
        <v>795016.37</v>
      </c>
      <c r="I26" s="45">
        <v>956840.42</v>
      </c>
      <c r="J26" s="45">
        <v>1028336.46</v>
      </c>
      <c r="K26" s="45">
        <v>723520.33</v>
      </c>
      <c r="L26" s="72"/>
    </row>
    <row r="27" spans="1:12" x14ac:dyDescent="0.3">
      <c r="A27" s="10" t="s">
        <v>394</v>
      </c>
      <c r="B27" s="16" t="s">
        <v>351</v>
      </c>
      <c r="C27" s="17"/>
      <c r="D27" s="17"/>
      <c r="E27" s="11" t="s">
        <v>395</v>
      </c>
      <c r="F27" s="12"/>
      <c r="G27" s="12"/>
      <c r="H27" s="45">
        <v>110209.84</v>
      </c>
      <c r="I27" s="45">
        <v>359113.67</v>
      </c>
      <c r="J27" s="45">
        <v>400817.65</v>
      </c>
      <c r="K27" s="45">
        <v>68505.86</v>
      </c>
      <c r="L27" s="72"/>
    </row>
    <row r="28" spans="1:12" x14ac:dyDescent="0.3">
      <c r="A28" s="10" t="s">
        <v>396</v>
      </c>
      <c r="B28" s="16" t="s">
        <v>351</v>
      </c>
      <c r="C28" s="17"/>
      <c r="D28" s="17"/>
      <c r="E28" s="17"/>
      <c r="F28" s="11" t="s">
        <v>395</v>
      </c>
      <c r="G28" s="12"/>
      <c r="H28" s="45">
        <v>110209.84</v>
      </c>
      <c r="I28" s="45">
        <v>359113.67</v>
      </c>
      <c r="J28" s="45">
        <v>400817.65</v>
      </c>
      <c r="K28" s="45">
        <v>68505.86</v>
      </c>
      <c r="L28" s="72"/>
    </row>
    <row r="29" spans="1:12" x14ac:dyDescent="0.3">
      <c r="A29" s="18" t="s">
        <v>397</v>
      </c>
      <c r="B29" s="16" t="s">
        <v>351</v>
      </c>
      <c r="C29" s="17"/>
      <c r="D29" s="17"/>
      <c r="E29" s="17"/>
      <c r="F29" s="17"/>
      <c r="G29" s="19" t="s">
        <v>398</v>
      </c>
      <c r="H29" s="28">
        <v>11542.67</v>
      </c>
      <c r="I29" s="28">
        <v>239.22</v>
      </c>
      <c r="J29" s="28">
        <v>448.86</v>
      </c>
      <c r="K29" s="28">
        <v>11333.03</v>
      </c>
      <c r="L29" s="21"/>
    </row>
    <row r="30" spans="1:12" x14ac:dyDescent="0.3">
      <c r="A30" s="18" t="s">
        <v>399</v>
      </c>
      <c r="B30" s="16" t="s">
        <v>351</v>
      </c>
      <c r="C30" s="17"/>
      <c r="D30" s="17"/>
      <c r="E30" s="17"/>
      <c r="F30" s="17"/>
      <c r="G30" s="19" t="s">
        <v>400</v>
      </c>
      <c r="H30" s="28">
        <v>66615.34</v>
      </c>
      <c r="I30" s="28">
        <v>67687.83</v>
      </c>
      <c r="J30" s="28">
        <v>115495.64</v>
      </c>
      <c r="K30" s="28">
        <v>18807.53</v>
      </c>
      <c r="L30" s="21"/>
    </row>
    <row r="31" spans="1:12" x14ac:dyDescent="0.3">
      <c r="A31" s="18" t="s">
        <v>401</v>
      </c>
      <c r="B31" s="16" t="s">
        <v>351</v>
      </c>
      <c r="C31" s="17"/>
      <c r="D31" s="17"/>
      <c r="E31" s="17"/>
      <c r="F31" s="17"/>
      <c r="G31" s="19" t="s">
        <v>402</v>
      </c>
      <c r="H31" s="28">
        <v>26990.04</v>
      </c>
      <c r="I31" s="28">
        <v>10895.85</v>
      </c>
      <c r="J31" s="28">
        <v>0</v>
      </c>
      <c r="K31" s="28">
        <v>37885.89</v>
      </c>
      <c r="L31" s="21"/>
    </row>
    <row r="32" spans="1:12" x14ac:dyDescent="0.3">
      <c r="A32" s="18" t="s">
        <v>403</v>
      </c>
      <c r="B32" s="16" t="s">
        <v>351</v>
      </c>
      <c r="C32" s="17"/>
      <c r="D32" s="17"/>
      <c r="E32" s="17"/>
      <c r="F32" s="17"/>
      <c r="G32" s="19" t="s">
        <v>404</v>
      </c>
      <c r="H32" s="28">
        <v>0</v>
      </c>
      <c r="I32" s="28">
        <v>12080.53</v>
      </c>
      <c r="J32" s="28">
        <v>12080.53</v>
      </c>
      <c r="K32" s="28">
        <v>0</v>
      </c>
      <c r="L32" s="21"/>
    </row>
    <row r="33" spans="1:12" x14ac:dyDescent="0.3">
      <c r="A33" s="18" t="s">
        <v>405</v>
      </c>
      <c r="B33" s="16" t="s">
        <v>351</v>
      </c>
      <c r="C33" s="17"/>
      <c r="D33" s="17"/>
      <c r="E33" s="17"/>
      <c r="F33" s="17"/>
      <c r="G33" s="19" t="s">
        <v>406</v>
      </c>
      <c r="H33" s="28">
        <v>5019.91</v>
      </c>
      <c r="I33" s="28">
        <v>0</v>
      </c>
      <c r="J33" s="28">
        <v>4620</v>
      </c>
      <c r="K33" s="28">
        <v>399.91</v>
      </c>
      <c r="L33" s="21"/>
    </row>
    <row r="34" spans="1:12" x14ac:dyDescent="0.3">
      <c r="A34" s="18" t="s">
        <v>407</v>
      </c>
      <c r="B34" s="16" t="s">
        <v>351</v>
      </c>
      <c r="C34" s="17"/>
      <c r="D34" s="17"/>
      <c r="E34" s="17"/>
      <c r="F34" s="17"/>
      <c r="G34" s="19" t="s">
        <v>408</v>
      </c>
      <c r="H34" s="28">
        <v>0</v>
      </c>
      <c r="I34" s="28">
        <v>268210.24</v>
      </c>
      <c r="J34" s="28">
        <v>268130.74</v>
      </c>
      <c r="K34" s="28">
        <v>79.5</v>
      </c>
      <c r="L34" s="21"/>
    </row>
    <row r="35" spans="1:12" x14ac:dyDescent="0.3">
      <c r="A35" s="18" t="s">
        <v>409</v>
      </c>
      <c r="B35" s="16" t="s">
        <v>351</v>
      </c>
      <c r="C35" s="17"/>
      <c r="D35" s="17"/>
      <c r="E35" s="17"/>
      <c r="F35" s="17"/>
      <c r="G35" s="19" t="s">
        <v>410</v>
      </c>
      <c r="H35" s="28">
        <v>41.88</v>
      </c>
      <c r="I35" s="28">
        <v>0</v>
      </c>
      <c r="J35" s="28">
        <v>41.88</v>
      </c>
      <c r="K35" s="28">
        <v>0</v>
      </c>
      <c r="L35" s="21"/>
    </row>
    <row r="36" spans="1:12" x14ac:dyDescent="0.3">
      <c r="A36" s="22" t="s">
        <v>351</v>
      </c>
      <c r="B36" s="16" t="s">
        <v>351</v>
      </c>
      <c r="C36" s="17"/>
      <c r="D36" s="17"/>
      <c r="E36" s="17"/>
      <c r="F36" s="17"/>
      <c r="G36" s="23" t="s">
        <v>351</v>
      </c>
      <c r="H36" s="31"/>
      <c r="I36" s="31"/>
      <c r="J36" s="31"/>
      <c r="K36" s="31"/>
      <c r="L36" s="25"/>
    </row>
    <row r="37" spans="1:12" x14ac:dyDescent="0.3">
      <c r="A37" s="10" t="s">
        <v>411</v>
      </c>
      <c r="B37" s="16" t="s">
        <v>351</v>
      </c>
      <c r="C37" s="17"/>
      <c r="D37" s="17"/>
      <c r="E37" s="11" t="s">
        <v>412</v>
      </c>
      <c r="F37" s="12"/>
      <c r="G37" s="12"/>
      <c r="H37" s="45">
        <v>684806.53</v>
      </c>
      <c r="I37" s="45">
        <v>597726.75</v>
      </c>
      <c r="J37" s="45">
        <v>627518.81000000006</v>
      </c>
      <c r="K37" s="45">
        <v>655014.47</v>
      </c>
      <c r="L37" s="72"/>
    </row>
    <row r="38" spans="1:12" x14ac:dyDescent="0.3">
      <c r="A38" s="10" t="s">
        <v>413</v>
      </c>
      <c r="B38" s="16" t="s">
        <v>351</v>
      </c>
      <c r="C38" s="17"/>
      <c r="D38" s="17"/>
      <c r="E38" s="17"/>
      <c r="F38" s="11" t="s">
        <v>412</v>
      </c>
      <c r="G38" s="12"/>
      <c r="H38" s="45">
        <v>684806.53</v>
      </c>
      <c r="I38" s="45">
        <v>597726.75</v>
      </c>
      <c r="J38" s="45">
        <v>627518.81000000006</v>
      </c>
      <c r="K38" s="45">
        <v>655014.47</v>
      </c>
      <c r="L38" s="72"/>
    </row>
    <row r="39" spans="1:12" x14ac:dyDescent="0.3">
      <c r="A39" s="18" t="s">
        <v>414</v>
      </c>
      <c r="B39" s="16" t="s">
        <v>351</v>
      </c>
      <c r="C39" s="17"/>
      <c r="D39" s="17"/>
      <c r="E39" s="17"/>
      <c r="F39" s="17"/>
      <c r="G39" s="19" t="s">
        <v>415</v>
      </c>
      <c r="H39" s="28">
        <v>71844.44</v>
      </c>
      <c r="I39" s="28">
        <v>0</v>
      </c>
      <c r="J39" s="28">
        <v>14556.72</v>
      </c>
      <c r="K39" s="28">
        <v>57287.72</v>
      </c>
      <c r="L39" s="21"/>
    </row>
    <row r="40" spans="1:12" x14ac:dyDescent="0.3">
      <c r="A40" s="18" t="s">
        <v>416</v>
      </c>
      <c r="B40" s="16" t="s">
        <v>351</v>
      </c>
      <c r="C40" s="17"/>
      <c r="D40" s="17"/>
      <c r="E40" s="17"/>
      <c r="F40" s="17"/>
      <c r="G40" s="19" t="s">
        <v>417</v>
      </c>
      <c r="H40" s="28">
        <v>612962.09</v>
      </c>
      <c r="I40" s="28">
        <v>597726.75</v>
      </c>
      <c r="J40" s="28">
        <v>612962.09</v>
      </c>
      <c r="K40" s="28">
        <v>597726.75</v>
      </c>
      <c r="L40" s="21"/>
    </row>
    <row r="41" spans="1:12" x14ac:dyDescent="0.3">
      <c r="A41" s="22" t="s">
        <v>351</v>
      </c>
      <c r="B41" s="16" t="s">
        <v>351</v>
      </c>
      <c r="C41" s="17"/>
      <c r="D41" s="17"/>
      <c r="E41" s="17"/>
      <c r="F41" s="17"/>
      <c r="G41" s="23" t="s">
        <v>351</v>
      </c>
      <c r="H41" s="31"/>
      <c r="I41" s="31"/>
      <c r="J41" s="31"/>
      <c r="K41" s="31"/>
      <c r="L41" s="25"/>
    </row>
    <row r="42" spans="1:12" x14ac:dyDescent="0.3">
      <c r="A42" s="10" t="s">
        <v>418</v>
      </c>
      <c r="B42" s="15" t="s">
        <v>351</v>
      </c>
      <c r="C42" s="11" t="s">
        <v>419</v>
      </c>
      <c r="D42" s="12"/>
      <c r="E42" s="12"/>
      <c r="F42" s="12"/>
      <c r="G42" s="12"/>
      <c r="H42" s="45">
        <v>13937195.390000001</v>
      </c>
      <c r="I42" s="45">
        <v>124104.01</v>
      </c>
      <c r="J42" s="45">
        <v>557084.89</v>
      </c>
      <c r="K42" s="45">
        <v>13504214.51</v>
      </c>
      <c r="L42" s="72"/>
    </row>
    <row r="43" spans="1:12" x14ac:dyDescent="0.3">
      <c r="A43" s="10" t="s">
        <v>420</v>
      </c>
      <c r="B43" s="16" t="s">
        <v>351</v>
      </c>
      <c r="C43" s="17"/>
      <c r="D43" s="11" t="s">
        <v>421</v>
      </c>
      <c r="E43" s="12"/>
      <c r="F43" s="12"/>
      <c r="G43" s="12"/>
      <c r="H43" s="45">
        <v>13937195.390000001</v>
      </c>
      <c r="I43" s="45">
        <v>124104.01</v>
      </c>
      <c r="J43" s="45">
        <v>557084.89</v>
      </c>
      <c r="K43" s="45">
        <v>13504214.51</v>
      </c>
      <c r="L43" s="72"/>
    </row>
    <row r="44" spans="1:12" x14ac:dyDescent="0.3">
      <c r="A44" s="10" t="s">
        <v>422</v>
      </c>
      <c r="B44" s="16" t="s">
        <v>351</v>
      </c>
      <c r="C44" s="17"/>
      <c r="D44" s="17"/>
      <c r="E44" s="11" t="s">
        <v>423</v>
      </c>
      <c r="F44" s="12"/>
      <c r="G44" s="12"/>
      <c r="H44" s="45">
        <v>1928225.44</v>
      </c>
      <c r="I44" s="45">
        <v>0</v>
      </c>
      <c r="J44" s="45">
        <v>1784.41</v>
      </c>
      <c r="K44" s="45">
        <v>1926441.03</v>
      </c>
      <c r="L44" s="72"/>
    </row>
    <row r="45" spans="1:12" x14ac:dyDescent="0.3">
      <c r="A45" s="10" t="s">
        <v>424</v>
      </c>
      <c r="B45" s="16" t="s">
        <v>351</v>
      </c>
      <c r="C45" s="17"/>
      <c r="D45" s="17"/>
      <c r="E45" s="17"/>
      <c r="F45" s="11" t="s">
        <v>423</v>
      </c>
      <c r="G45" s="12"/>
      <c r="H45" s="45">
        <v>1928225.44</v>
      </c>
      <c r="I45" s="45">
        <v>0</v>
      </c>
      <c r="J45" s="45">
        <v>1784.41</v>
      </c>
      <c r="K45" s="45">
        <v>1926441.03</v>
      </c>
      <c r="L45" s="72"/>
    </row>
    <row r="46" spans="1:12" x14ac:dyDescent="0.3">
      <c r="A46" s="18" t="s">
        <v>425</v>
      </c>
      <c r="B46" s="16" t="s">
        <v>351</v>
      </c>
      <c r="C46" s="17"/>
      <c r="D46" s="17"/>
      <c r="E46" s="17"/>
      <c r="F46" s="17"/>
      <c r="G46" s="19" t="s">
        <v>426</v>
      </c>
      <c r="H46" s="28">
        <v>179970</v>
      </c>
      <c r="I46" s="28">
        <v>0</v>
      </c>
      <c r="J46" s="28">
        <v>0</v>
      </c>
      <c r="K46" s="28">
        <v>179970</v>
      </c>
      <c r="L46" s="21"/>
    </row>
    <row r="47" spans="1:12" x14ac:dyDescent="0.3">
      <c r="A47" s="18" t="s">
        <v>427</v>
      </c>
      <c r="B47" s="16" t="s">
        <v>351</v>
      </c>
      <c r="C47" s="17"/>
      <c r="D47" s="17"/>
      <c r="E47" s="17"/>
      <c r="F47" s="17"/>
      <c r="G47" s="19" t="s">
        <v>428</v>
      </c>
      <c r="H47" s="28">
        <v>176360.55</v>
      </c>
      <c r="I47" s="28">
        <v>0</v>
      </c>
      <c r="J47" s="28">
        <v>0</v>
      </c>
      <c r="K47" s="28">
        <v>176360.55</v>
      </c>
      <c r="L47" s="21"/>
    </row>
    <row r="48" spans="1:12" x14ac:dyDescent="0.3">
      <c r="A48" s="18" t="s">
        <v>429</v>
      </c>
      <c r="B48" s="16" t="s">
        <v>351</v>
      </c>
      <c r="C48" s="17"/>
      <c r="D48" s="17"/>
      <c r="E48" s="17"/>
      <c r="F48" s="17"/>
      <c r="G48" s="19" t="s">
        <v>430</v>
      </c>
      <c r="H48" s="28">
        <v>75546.350000000006</v>
      </c>
      <c r="I48" s="28">
        <v>0</v>
      </c>
      <c r="J48" s="28">
        <v>0</v>
      </c>
      <c r="K48" s="28">
        <v>75546.350000000006</v>
      </c>
      <c r="L48" s="21"/>
    </row>
    <row r="49" spans="1:12" x14ac:dyDescent="0.3">
      <c r="A49" s="18" t="s">
        <v>431</v>
      </c>
      <c r="B49" s="16" t="s">
        <v>351</v>
      </c>
      <c r="C49" s="17"/>
      <c r="D49" s="17"/>
      <c r="E49" s="17"/>
      <c r="F49" s="17"/>
      <c r="G49" s="19" t="s">
        <v>432</v>
      </c>
      <c r="H49" s="28">
        <v>1375269.54</v>
      </c>
      <c r="I49" s="28">
        <v>0</v>
      </c>
      <c r="J49" s="28">
        <v>1784.41</v>
      </c>
      <c r="K49" s="28">
        <v>1373485.13</v>
      </c>
      <c r="L49" s="21"/>
    </row>
    <row r="50" spans="1:12" x14ac:dyDescent="0.3">
      <c r="A50" s="18" t="s">
        <v>433</v>
      </c>
      <c r="B50" s="16" t="s">
        <v>351</v>
      </c>
      <c r="C50" s="17"/>
      <c r="D50" s="17"/>
      <c r="E50" s="17"/>
      <c r="F50" s="17"/>
      <c r="G50" s="19" t="s">
        <v>434</v>
      </c>
      <c r="H50" s="28">
        <v>121079</v>
      </c>
      <c r="I50" s="28">
        <v>0</v>
      </c>
      <c r="J50" s="28">
        <v>0</v>
      </c>
      <c r="K50" s="28">
        <v>121079</v>
      </c>
      <c r="L50" s="21"/>
    </row>
    <row r="51" spans="1:12" x14ac:dyDescent="0.3">
      <c r="A51" s="22" t="s">
        <v>351</v>
      </c>
      <c r="B51" s="16" t="s">
        <v>351</v>
      </c>
      <c r="C51" s="17"/>
      <c r="D51" s="17"/>
      <c r="E51" s="17"/>
      <c r="F51" s="17"/>
      <c r="G51" s="23" t="s">
        <v>351</v>
      </c>
      <c r="H51" s="31"/>
      <c r="I51" s="31"/>
      <c r="J51" s="31"/>
      <c r="K51" s="31"/>
      <c r="L51" s="25"/>
    </row>
    <row r="52" spans="1:12" x14ac:dyDescent="0.3">
      <c r="A52" s="10" t="s">
        <v>435</v>
      </c>
      <c r="B52" s="16" t="s">
        <v>351</v>
      </c>
      <c r="C52" s="17"/>
      <c r="D52" s="17"/>
      <c r="E52" s="11" t="s">
        <v>436</v>
      </c>
      <c r="F52" s="12"/>
      <c r="G52" s="12"/>
      <c r="H52" s="45">
        <v>-1928225.44</v>
      </c>
      <c r="I52" s="45">
        <v>1784.41</v>
      </c>
      <c r="J52" s="45">
        <v>0</v>
      </c>
      <c r="K52" s="45">
        <v>-1926441.03</v>
      </c>
      <c r="L52" s="72"/>
    </row>
    <row r="53" spans="1:12" x14ac:dyDescent="0.3">
      <c r="A53" s="10" t="s">
        <v>437</v>
      </c>
      <c r="B53" s="16" t="s">
        <v>351</v>
      </c>
      <c r="C53" s="17"/>
      <c r="D53" s="17"/>
      <c r="E53" s="17"/>
      <c r="F53" s="11" t="s">
        <v>436</v>
      </c>
      <c r="G53" s="12"/>
      <c r="H53" s="45">
        <v>-1928225.44</v>
      </c>
      <c r="I53" s="45">
        <v>1784.41</v>
      </c>
      <c r="J53" s="45">
        <v>0</v>
      </c>
      <c r="K53" s="45">
        <v>-1926441.03</v>
      </c>
      <c r="L53" s="72"/>
    </row>
    <row r="54" spans="1:12" x14ac:dyDescent="0.3">
      <c r="A54" s="18" t="s">
        <v>438</v>
      </c>
      <c r="B54" s="16" t="s">
        <v>351</v>
      </c>
      <c r="C54" s="17"/>
      <c r="D54" s="17"/>
      <c r="E54" s="17"/>
      <c r="F54" s="17"/>
      <c r="G54" s="19" t="s">
        <v>439</v>
      </c>
      <c r="H54" s="28">
        <v>-176360.55</v>
      </c>
      <c r="I54" s="28">
        <v>0</v>
      </c>
      <c r="J54" s="28">
        <v>0</v>
      </c>
      <c r="K54" s="28">
        <v>-176360.55</v>
      </c>
      <c r="L54" s="21"/>
    </row>
    <row r="55" spans="1:12" x14ac:dyDescent="0.3">
      <c r="A55" s="18" t="s">
        <v>440</v>
      </c>
      <c r="B55" s="16" t="s">
        <v>351</v>
      </c>
      <c r="C55" s="17"/>
      <c r="D55" s="17"/>
      <c r="E55" s="17"/>
      <c r="F55" s="17"/>
      <c r="G55" s="19" t="s">
        <v>441</v>
      </c>
      <c r="H55" s="28">
        <v>-75546.350000000006</v>
      </c>
      <c r="I55" s="28">
        <v>0</v>
      </c>
      <c r="J55" s="28">
        <v>0</v>
      </c>
      <c r="K55" s="28">
        <v>-75546.350000000006</v>
      </c>
      <c r="L55" s="21"/>
    </row>
    <row r="56" spans="1:12" x14ac:dyDescent="0.3">
      <c r="A56" s="18" t="s">
        <v>442</v>
      </c>
      <c r="B56" s="16" t="s">
        <v>351</v>
      </c>
      <c r="C56" s="17"/>
      <c r="D56" s="17"/>
      <c r="E56" s="17"/>
      <c r="F56" s="17"/>
      <c r="G56" s="19" t="s">
        <v>443</v>
      </c>
      <c r="H56" s="28">
        <v>-1375269.54</v>
      </c>
      <c r="I56" s="28">
        <v>1784.41</v>
      </c>
      <c r="J56" s="28">
        <v>0</v>
      </c>
      <c r="K56" s="28">
        <v>-1373485.13</v>
      </c>
      <c r="L56" s="21"/>
    </row>
    <row r="57" spans="1:12" x14ac:dyDescent="0.3">
      <c r="A57" s="18" t="s">
        <v>444</v>
      </c>
      <c r="B57" s="16" t="s">
        <v>351</v>
      </c>
      <c r="C57" s="17"/>
      <c r="D57" s="17"/>
      <c r="E57" s="17"/>
      <c r="F57" s="17"/>
      <c r="G57" s="19" t="s">
        <v>445</v>
      </c>
      <c r="H57" s="28">
        <v>-179970</v>
      </c>
      <c r="I57" s="28">
        <v>0</v>
      </c>
      <c r="J57" s="28">
        <v>0</v>
      </c>
      <c r="K57" s="28">
        <v>-179970</v>
      </c>
      <c r="L57" s="21"/>
    </row>
    <row r="58" spans="1:12" x14ac:dyDescent="0.3">
      <c r="A58" s="18" t="s">
        <v>446</v>
      </c>
      <c r="B58" s="16" t="s">
        <v>351</v>
      </c>
      <c r="C58" s="17"/>
      <c r="D58" s="17"/>
      <c r="E58" s="17"/>
      <c r="F58" s="17"/>
      <c r="G58" s="19" t="s">
        <v>447</v>
      </c>
      <c r="H58" s="28">
        <v>-121079</v>
      </c>
      <c r="I58" s="28">
        <v>0</v>
      </c>
      <c r="J58" s="28">
        <v>0</v>
      </c>
      <c r="K58" s="28">
        <v>-121079</v>
      </c>
      <c r="L58" s="21"/>
    </row>
    <row r="59" spans="1:12" x14ac:dyDescent="0.3">
      <c r="A59" s="22" t="s">
        <v>351</v>
      </c>
      <c r="B59" s="16" t="s">
        <v>351</v>
      </c>
      <c r="C59" s="17"/>
      <c r="D59" s="17"/>
      <c r="E59" s="17"/>
      <c r="F59" s="17"/>
      <c r="G59" s="23" t="s">
        <v>351</v>
      </c>
      <c r="H59" s="31"/>
      <c r="I59" s="31"/>
      <c r="J59" s="31"/>
      <c r="K59" s="31"/>
      <c r="L59" s="25"/>
    </row>
    <row r="60" spans="1:12" x14ac:dyDescent="0.3">
      <c r="A60" s="10" t="s">
        <v>448</v>
      </c>
      <c r="B60" s="16" t="s">
        <v>351</v>
      </c>
      <c r="C60" s="17"/>
      <c r="D60" s="17"/>
      <c r="E60" s="11" t="s">
        <v>449</v>
      </c>
      <c r="F60" s="12"/>
      <c r="G60" s="12"/>
      <c r="H60" s="45">
        <v>34063285.479999997</v>
      </c>
      <c r="I60" s="45">
        <v>108848.89</v>
      </c>
      <c r="J60" s="45">
        <v>14352.59</v>
      </c>
      <c r="K60" s="45">
        <v>34157781.780000001</v>
      </c>
      <c r="L60" s="72"/>
    </row>
    <row r="61" spans="1:12" x14ac:dyDescent="0.3">
      <c r="A61" s="10" t="s">
        <v>450</v>
      </c>
      <c r="B61" s="16" t="s">
        <v>351</v>
      </c>
      <c r="C61" s="17"/>
      <c r="D61" s="17"/>
      <c r="E61" s="17"/>
      <c r="F61" s="11" t="s">
        <v>449</v>
      </c>
      <c r="G61" s="12"/>
      <c r="H61" s="45">
        <v>34063285.479999997</v>
      </c>
      <c r="I61" s="45">
        <v>108848.89</v>
      </c>
      <c r="J61" s="45">
        <v>14352.59</v>
      </c>
      <c r="K61" s="45">
        <v>34157781.780000001</v>
      </c>
      <c r="L61" s="72"/>
    </row>
    <row r="62" spans="1:12" x14ac:dyDescent="0.3">
      <c r="A62" s="18" t="s">
        <v>451</v>
      </c>
      <c r="B62" s="16" t="s">
        <v>351</v>
      </c>
      <c r="C62" s="17"/>
      <c r="D62" s="17"/>
      <c r="E62" s="17"/>
      <c r="F62" s="17"/>
      <c r="G62" s="19" t="s">
        <v>432</v>
      </c>
      <c r="H62" s="28">
        <v>274646.03999999998</v>
      </c>
      <c r="I62" s="28">
        <v>0</v>
      </c>
      <c r="J62" s="28">
        <v>5639.94</v>
      </c>
      <c r="K62" s="28">
        <v>269006.09999999998</v>
      </c>
      <c r="L62" s="21"/>
    </row>
    <row r="63" spans="1:12" x14ac:dyDescent="0.3">
      <c r="A63" s="18" t="s">
        <v>452</v>
      </c>
      <c r="B63" s="16" t="s">
        <v>351</v>
      </c>
      <c r="C63" s="17"/>
      <c r="D63" s="17"/>
      <c r="E63" s="17"/>
      <c r="F63" s="17"/>
      <c r="G63" s="19" t="s">
        <v>453</v>
      </c>
      <c r="H63" s="28">
        <v>178724.35</v>
      </c>
      <c r="I63" s="28">
        <v>0</v>
      </c>
      <c r="J63" s="28">
        <v>0</v>
      </c>
      <c r="K63" s="28">
        <v>178724.35</v>
      </c>
      <c r="L63" s="21"/>
    </row>
    <row r="64" spans="1:12" x14ac:dyDescent="0.3">
      <c r="A64" s="18" t="s">
        <v>454</v>
      </c>
      <c r="B64" s="16" t="s">
        <v>351</v>
      </c>
      <c r="C64" s="17"/>
      <c r="D64" s="17"/>
      <c r="E64" s="17"/>
      <c r="F64" s="17"/>
      <c r="G64" s="19" t="s">
        <v>455</v>
      </c>
      <c r="H64" s="28">
        <v>2371607.81</v>
      </c>
      <c r="I64" s="28">
        <v>0</v>
      </c>
      <c r="J64" s="28">
        <v>0</v>
      </c>
      <c r="K64" s="28">
        <v>2371607.81</v>
      </c>
      <c r="L64" s="21"/>
    </row>
    <row r="65" spans="1:12" x14ac:dyDescent="0.3">
      <c r="A65" s="18" t="s">
        <v>456</v>
      </c>
      <c r="B65" s="16" t="s">
        <v>351</v>
      </c>
      <c r="C65" s="17"/>
      <c r="D65" s="17"/>
      <c r="E65" s="17"/>
      <c r="F65" s="17"/>
      <c r="G65" s="19" t="s">
        <v>430</v>
      </c>
      <c r="H65" s="28">
        <v>2813046.48</v>
      </c>
      <c r="I65" s="28">
        <v>0</v>
      </c>
      <c r="J65" s="28">
        <v>3381.3</v>
      </c>
      <c r="K65" s="28">
        <v>2809665.18</v>
      </c>
      <c r="L65" s="21"/>
    </row>
    <row r="66" spans="1:12" x14ac:dyDescent="0.3">
      <c r="A66" s="18" t="s">
        <v>457</v>
      </c>
      <c r="B66" s="16" t="s">
        <v>351</v>
      </c>
      <c r="C66" s="17"/>
      <c r="D66" s="17"/>
      <c r="E66" s="17"/>
      <c r="F66" s="17"/>
      <c r="G66" s="19" t="s">
        <v>428</v>
      </c>
      <c r="H66" s="28">
        <v>9027517.6400000006</v>
      </c>
      <c r="I66" s="28">
        <v>96588.89</v>
      </c>
      <c r="J66" s="28">
        <v>702.62</v>
      </c>
      <c r="K66" s="28">
        <v>9123403.9100000001</v>
      </c>
      <c r="L66" s="21"/>
    </row>
    <row r="67" spans="1:12" x14ac:dyDescent="0.3">
      <c r="A67" s="18" t="s">
        <v>458</v>
      </c>
      <c r="B67" s="16" t="s">
        <v>351</v>
      </c>
      <c r="C67" s="17"/>
      <c r="D67" s="17"/>
      <c r="E67" s="17"/>
      <c r="F67" s="17"/>
      <c r="G67" s="19" t="s">
        <v>459</v>
      </c>
      <c r="H67" s="28">
        <v>17213939.93</v>
      </c>
      <c r="I67" s="28">
        <v>12260</v>
      </c>
      <c r="J67" s="28">
        <v>0</v>
      </c>
      <c r="K67" s="28">
        <v>17226199.93</v>
      </c>
      <c r="L67" s="21"/>
    </row>
    <row r="68" spans="1:12" x14ac:dyDescent="0.3">
      <c r="A68" s="18" t="s">
        <v>460</v>
      </c>
      <c r="B68" s="16" t="s">
        <v>351</v>
      </c>
      <c r="C68" s="17"/>
      <c r="D68" s="17"/>
      <c r="E68" s="17"/>
      <c r="F68" s="17"/>
      <c r="G68" s="19" t="s">
        <v>461</v>
      </c>
      <c r="H68" s="28">
        <v>1740050.45</v>
      </c>
      <c r="I68" s="28">
        <v>0</v>
      </c>
      <c r="J68" s="28">
        <v>450.06</v>
      </c>
      <c r="K68" s="28">
        <v>1739600.39</v>
      </c>
      <c r="L68" s="21"/>
    </row>
    <row r="69" spans="1:12" x14ac:dyDescent="0.3">
      <c r="A69" s="18" t="s">
        <v>462</v>
      </c>
      <c r="B69" s="16" t="s">
        <v>351</v>
      </c>
      <c r="C69" s="17"/>
      <c r="D69" s="17"/>
      <c r="E69" s="17"/>
      <c r="F69" s="17"/>
      <c r="G69" s="19" t="s">
        <v>463</v>
      </c>
      <c r="H69" s="28">
        <v>100244.72</v>
      </c>
      <c r="I69" s="28">
        <v>0</v>
      </c>
      <c r="J69" s="28">
        <v>4178.67</v>
      </c>
      <c r="K69" s="28">
        <v>96066.05</v>
      </c>
      <c r="L69" s="21"/>
    </row>
    <row r="70" spans="1:12" x14ac:dyDescent="0.3">
      <c r="A70" s="18" t="s">
        <v>464</v>
      </c>
      <c r="B70" s="16" t="s">
        <v>351</v>
      </c>
      <c r="C70" s="17"/>
      <c r="D70" s="17"/>
      <c r="E70" s="17"/>
      <c r="F70" s="17"/>
      <c r="G70" s="19" t="s">
        <v>426</v>
      </c>
      <c r="H70" s="28">
        <v>274442.06</v>
      </c>
      <c r="I70" s="28">
        <v>0</v>
      </c>
      <c r="J70" s="28">
        <v>0</v>
      </c>
      <c r="K70" s="28">
        <v>274442.06</v>
      </c>
      <c r="L70" s="21"/>
    </row>
    <row r="71" spans="1:12" x14ac:dyDescent="0.3">
      <c r="A71" s="18" t="s">
        <v>465</v>
      </c>
      <c r="B71" s="16" t="s">
        <v>351</v>
      </c>
      <c r="C71" s="17"/>
      <c r="D71" s="17"/>
      <c r="E71" s="17"/>
      <c r="F71" s="17"/>
      <c r="G71" s="19" t="s">
        <v>466</v>
      </c>
      <c r="H71" s="28">
        <v>69066</v>
      </c>
      <c r="I71" s="28">
        <v>0</v>
      </c>
      <c r="J71" s="28">
        <v>0</v>
      </c>
      <c r="K71" s="28">
        <v>69066</v>
      </c>
      <c r="L71" s="21"/>
    </row>
    <row r="72" spans="1:12" x14ac:dyDescent="0.3">
      <c r="A72" s="18" t="s">
        <v>469</v>
      </c>
      <c r="B72" s="16" t="s">
        <v>351</v>
      </c>
      <c r="C72" s="17"/>
      <c r="D72" s="17"/>
      <c r="E72" s="17"/>
      <c r="F72" s="17"/>
      <c r="G72" s="19" t="s">
        <v>470</v>
      </c>
      <c r="H72" s="28">
        <v>1988337</v>
      </c>
      <c r="I72" s="28">
        <v>0</v>
      </c>
      <c r="J72" s="28">
        <v>0</v>
      </c>
      <c r="K72" s="28">
        <v>1988337</v>
      </c>
      <c r="L72" s="21"/>
    </row>
    <row r="73" spans="1:12" x14ac:dyDescent="0.3">
      <c r="A73" s="18" t="s">
        <v>471</v>
      </c>
      <c r="B73" s="16" t="s">
        <v>351</v>
      </c>
      <c r="C73" s="17"/>
      <c r="D73" s="17"/>
      <c r="E73" s="17"/>
      <c r="F73" s="17"/>
      <c r="G73" s="19" t="s">
        <v>472</v>
      </c>
      <c r="H73" s="28">
        <v>-1988337</v>
      </c>
      <c r="I73" s="28">
        <v>0</v>
      </c>
      <c r="J73" s="28">
        <v>0</v>
      </c>
      <c r="K73" s="28">
        <v>-1988337</v>
      </c>
      <c r="L73" s="21"/>
    </row>
    <row r="74" spans="1:12" x14ac:dyDescent="0.3">
      <c r="A74" s="22" t="s">
        <v>351</v>
      </c>
      <c r="B74" s="16" t="s">
        <v>351</v>
      </c>
      <c r="C74" s="17"/>
      <c r="D74" s="17"/>
      <c r="E74" s="17"/>
      <c r="F74" s="17"/>
      <c r="G74" s="23" t="s">
        <v>351</v>
      </c>
      <c r="H74" s="31"/>
      <c r="I74" s="31"/>
      <c r="J74" s="31"/>
      <c r="K74" s="31"/>
      <c r="L74" s="25"/>
    </row>
    <row r="75" spans="1:12" x14ac:dyDescent="0.3">
      <c r="A75" s="10" t="s">
        <v>473</v>
      </c>
      <c r="B75" s="16" t="s">
        <v>351</v>
      </c>
      <c r="C75" s="17"/>
      <c r="D75" s="17"/>
      <c r="E75" s="11" t="s">
        <v>474</v>
      </c>
      <c r="F75" s="12"/>
      <c r="G75" s="12"/>
      <c r="H75" s="45">
        <v>-20265773.82</v>
      </c>
      <c r="I75" s="45">
        <v>13470.71</v>
      </c>
      <c r="J75" s="45">
        <v>538164.5</v>
      </c>
      <c r="K75" s="45">
        <v>-20790467.609999999</v>
      </c>
      <c r="L75" s="72"/>
    </row>
    <row r="76" spans="1:12" x14ac:dyDescent="0.3">
      <c r="A76" s="10" t="s">
        <v>475</v>
      </c>
      <c r="B76" s="16" t="s">
        <v>351</v>
      </c>
      <c r="C76" s="17"/>
      <c r="D76" s="17"/>
      <c r="E76" s="17"/>
      <c r="F76" s="11" t="s">
        <v>474</v>
      </c>
      <c r="G76" s="12"/>
      <c r="H76" s="45">
        <v>-20265773.82</v>
      </c>
      <c r="I76" s="45">
        <v>13470.71</v>
      </c>
      <c r="J76" s="45">
        <v>538164.5</v>
      </c>
      <c r="K76" s="45">
        <v>-20790467.609999999</v>
      </c>
      <c r="L76" s="72"/>
    </row>
    <row r="77" spans="1:12" x14ac:dyDescent="0.3">
      <c r="A77" s="18" t="s">
        <v>476</v>
      </c>
      <c r="B77" s="16" t="s">
        <v>351</v>
      </c>
      <c r="C77" s="17"/>
      <c r="D77" s="17"/>
      <c r="E77" s="17"/>
      <c r="F77" s="17"/>
      <c r="G77" s="19" t="s">
        <v>477</v>
      </c>
      <c r="H77" s="28">
        <v>-2371607.81</v>
      </c>
      <c r="I77" s="28">
        <v>0</v>
      </c>
      <c r="J77" s="28">
        <v>0</v>
      </c>
      <c r="K77" s="28">
        <v>-2371607.81</v>
      </c>
      <c r="L77" s="21"/>
    </row>
    <row r="78" spans="1:12" x14ac:dyDescent="0.3">
      <c r="A78" s="18" t="s">
        <v>478</v>
      </c>
      <c r="B78" s="16" t="s">
        <v>351</v>
      </c>
      <c r="C78" s="17"/>
      <c r="D78" s="17"/>
      <c r="E78" s="17"/>
      <c r="F78" s="17"/>
      <c r="G78" s="19" t="s">
        <v>439</v>
      </c>
      <c r="H78" s="28">
        <v>-3655080.49</v>
      </c>
      <c r="I78" s="28">
        <v>702.62</v>
      </c>
      <c r="J78" s="28">
        <v>98391.16</v>
      </c>
      <c r="K78" s="28">
        <v>-3752769.03</v>
      </c>
      <c r="L78" s="21"/>
    </row>
    <row r="79" spans="1:12" x14ac:dyDescent="0.3">
      <c r="A79" s="18" t="s">
        <v>479</v>
      </c>
      <c r="B79" s="16" t="s">
        <v>351</v>
      </c>
      <c r="C79" s="17"/>
      <c r="D79" s="17"/>
      <c r="E79" s="17"/>
      <c r="F79" s="17"/>
      <c r="G79" s="19" t="s">
        <v>441</v>
      </c>
      <c r="H79" s="28">
        <v>-1471606.22</v>
      </c>
      <c r="I79" s="28">
        <v>2500.9499999999998</v>
      </c>
      <c r="J79" s="28">
        <v>15676.82</v>
      </c>
      <c r="K79" s="28">
        <v>-1484782.09</v>
      </c>
      <c r="L79" s="21"/>
    </row>
    <row r="80" spans="1:12" x14ac:dyDescent="0.3">
      <c r="A80" s="18" t="s">
        <v>480</v>
      </c>
      <c r="B80" s="16" t="s">
        <v>351</v>
      </c>
      <c r="C80" s="17"/>
      <c r="D80" s="17"/>
      <c r="E80" s="17"/>
      <c r="F80" s="17"/>
      <c r="G80" s="19" t="s">
        <v>443</v>
      </c>
      <c r="H80" s="28">
        <v>-274646.03999999998</v>
      </c>
      <c r="I80" s="28">
        <v>5639.94</v>
      </c>
      <c r="J80" s="28">
        <v>0</v>
      </c>
      <c r="K80" s="28">
        <v>-269006.09999999998</v>
      </c>
      <c r="L80" s="21"/>
    </row>
    <row r="81" spans="1:12" x14ac:dyDescent="0.3">
      <c r="A81" s="18" t="s">
        <v>481</v>
      </c>
      <c r="B81" s="16" t="s">
        <v>351</v>
      </c>
      <c r="C81" s="17"/>
      <c r="D81" s="17"/>
      <c r="E81" s="17"/>
      <c r="F81" s="17"/>
      <c r="G81" s="19" t="s">
        <v>482</v>
      </c>
      <c r="H81" s="28">
        <v>-951922.93</v>
      </c>
      <c r="I81" s="28">
        <v>448.53</v>
      </c>
      <c r="J81" s="28">
        <v>15628.61</v>
      </c>
      <c r="K81" s="28">
        <v>-967103.01</v>
      </c>
      <c r="L81" s="21"/>
    </row>
    <row r="82" spans="1:12" x14ac:dyDescent="0.3">
      <c r="A82" s="18" t="s">
        <v>483</v>
      </c>
      <c r="B82" s="16" t="s">
        <v>351</v>
      </c>
      <c r="C82" s="17"/>
      <c r="D82" s="17"/>
      <c r="E82" s="17"/>
      <c r="F82" s="17"/>
      <c r="G82" s="19" t="s">
        <v>484</v>
      </c>
      <c r="H82" s="28">
        <v>-88265.35</v>
      </c>
      <c r="I82" s="28">
        <v>4178.67</v>
      </c>
      <c r="J82" s="28">
        <v>765.74</v>
      </c>
      <c r="K82" s="28">
        <v>-84852.42</v>
      </c>
      <c r="L82" s="21"/>
    </row>
    <row r="83" spans="1:12" x14ac:dyDescent="0.3">
      <c r="A83" s="18" t="s">
        <v>485</v>
      </c>
      <c r="B83" s="16" t="s">
        <v>351</v>
      </c>
      <c r="C83" s="17"/>
      <c r="D83" s="17"/>
      <c r="E83" s="17"/>
      <c r="F83" s="17"/>
      <c r="G83" s="19" t="s">
        <v>486</v>
      </c>
      <c r="H83" s="28">
        <v>-10994534.470000001</v>
      </c>
      <c r="I83" s="28">
        <v>0</v>
      </c>
      <c r="J83" s="28">
        <v>405847.31</v>
      </c>
      <c r="K83" s="28">
        <v>-11400381.779999999</v>
      </c>
      <c r="L83" s="21"/>
    </row>
    <row r="84" spans="1:12" x14ac:dyDescent="0.3">
      <c r="A84" s="18" t="s">
        <v>487</v>
      </c>
      <c r="B84" s="16" t="s">
        <v>351</v>
      </c>
      <c r="C84" s="17"/>
      <c r="D84" s="17"/>
      <c r="E84" s="17"/>
      <c r="F84" s="17"/>
      <c r="G84" s="19" t="s">
        <v>488</v>
      </c>
      <c r="H84" s="28">
        <v>-165720.47</v>
      </c>
      <c r="I84" s="28">
        <v>0</v>
      </c>
      <c r="J84" s="28">
        <v>742.76</v>
      </c>
      <c r="K84" s="28">
        <v>-166463.23000000001</v>
      </c>
      <c r="L84" s="21"/>
    </row>
    <row r="85" spans="1:12" x14ac:dyDescent="0.3">
      <c r="A85" s="18" t="s">
        <v>489</v>
      </c>
      <c r="B85" s="16" t="s">
        <v>351</v>
      </c>
      <c r="C85" s="17"/>
      <c r="D85" s="17"/>
      <c r="E85" s="17"/>
      <c r="F85" s="17"/>
      <c r="G85" s="19" t="s">
        <v>445</v>
      </c>
      <c r="H85" s="28">
        <v>-271445.52</v>
      </c>
      <c r="I85" s="28">
        <v>0</v>
      </c>
      <c r="J85" s="28">
        <v>275.89999999999998</v>
      </c>
      <c r="K85" s="28">
        <v>-271721.42</v>
      </c>
      <c r="L85" s="21"/>
    </row>
    <row r="86" spans="1:12" x14ac:dyDescent="0.3">
      <c r="A86" s="18" t="s">
        <v>490</v>
      </c>
      <c r="B86" s="16" t="s">
        <v>351</v>
      </c>
      <c r="C86" s="17"/>
      <c r="D86" s="17"/>
      <c r="E86" s="17"/>
      <c r="F86" s="17"/>
      <c r="G86" s="19" t="s">
        <v>491</v>
      </c>
      <c r="H86" s="28">
        <v>-20944.52</v>
      </c>
      <c r="I86" s="28">
        <v>0</v>
      </c>
      <c r="J86" s="28">
        <v>836.2</v>
      </c>
      <c r="K86" s="28">
        <v>-21780.720000000001</v>
      </c>
      <c r="L86" s="21"/>
    </row>
    <row r="87" spans="1:12" x14ac:dyDescent="0.3">
      <c r="A87" s="22" t="s">
        <v>351</v>
      </c>
      <c r="B87" s="16" t="s">
        <v>351</v>
      </c>
      <c r="C87" s="17"/>
      <c r="D87" s="17"/>
      <c r="E87" s="17"/>
      <c r="F87" s="17"/>
      <c r="G87" s="23" t="s">
        <v>351</v>
      </c>
      <c r="H87" s="31"/>
      <c r="I87" s="31"/>
      <c r="J87" s="31"/>
      <c r="K87" s="31"/>
      <c r="L87" s="25"/>
    </row>
    <row r="88" spans="1:12" x14ac:dyDescent="0.3">
      <c r="A88" s="10" t="s">
        <v>492</v>
      </c>
      <c r="B88" s="16" t="s">
        <v>351</v>
      </c>
      <c r="C88" s="17"/>
      <c r="D88" s="17"/>
      <c r="E88" s="11" t="s">
        <v>493</v>
      </c>
      <c r="F88" s="12"/>
      <c r="G88" s="12"/>
      <c r="H88" s="45">
        <v>359400.76</v>
      </c>
      <c r="I88" s="45">
        <v>0</v>
      </c>
      <c r="J88" s="45">
        <v>0</v>
      </c>
      <c r="K88" s="45">
        <v>359400.76</v>
      </c>
      <c r="L88" s="72"/>
    </row>
    <row r="89" spans="1:12" x14ac:dyDescent="0.3">
      <c r="A89" s="10" t="s">
        <v>494</v>
      </c>
      <c r="B89" s="16" t="s">
        <v>351</v>
      </c>
      <c r="C89" s="17"/>
      <c r="D89" s="17"/>
      <c r="E89" s="17"/>
      <c r="F89" s="11" t="s">
        <v>493</v>
      </c>
      <c r="G89" s="12"/>
      <c r="H89" s="45">
        <v>359400.76</v>
      </c>
      <c r="I89" s="45">
        <v>0</v>
      </c>
      <c r="J89" s="45">
        <v>0</v>
      </c>
      <c r="K89" s="45">
        <v>359400.76</v>
      </c>
      <c r="L89" s="72"/>
    </row>
    <row r="90" spans="1:12" x14ac:dyDescent="0.3">
      <c r="A90" s="18" t="s">
        <v>495</v>
      </c>
      <c r="B90" s="16" t="s">
        <v>351</v>
      </c>
      <c r="C90" s="17"/>
      <c r="D90" s="17"/>
      <c r="E90" s="17"/>
      <c r="F90" s="17"/>
      <c r="G90" s="19" t="s">
        <v>496</v>
      </c>
      <c r="H90" s="28">
        <v>359400.76</v>
      </c>
      <c r="I90" s="28">
        <v>0</v>
      </c>
      <c r="J90" s="28">
        <v>0</v>
      </c>
      <c r="K90" s="28">
        <v>359400.76</v>
      </c>
      <c r="L90" s="21"/>
    </row>
    <row r="91" spans="1:12" x14ac:dyDescent="0.3">
      <c r="A91" s="22" t="s">
        <v>351</v>
      </c>
      <c r="B91" s="16" t="s">
        <v>351</v>
      </c>
      <c r="C91" s="17"/>
      <c r="D91" s="17"/>
      <c r="E91" s="17"/>
      <c r="F91" s="17"/>
      <c r="G91" s="23" t="s">
        <v>351</v>
      </c>
      <c r="H91" s="31"/>
      <c r="I91" s="31"/>
      <c r="J91" s="31"/>
      <c r="K91" s="31"/>
      <c r="L91" s="25"/>
    </row>
    <row r="92" spans="1:12" x14ac:dyDescent="0.3">
      <c r="A92" s="10" t="s">
        <v>497</v>
      </c>
      <c r="B92" s="16" t="s">
        <v>351</v>
      </c>
      <c r="C92" s="17"/>
      <c r="D92" s="17"/>
      <c r="E92" s="11" t="s">
        <v>498</v>
      </c>
      <c r="F92" s="12"/>
      <c r="G92" s="12"/>
      <c r="H92" s="45">
        <v>-219717.03</v>
      </c>
      <c r="I92" s="45">
        <v>0</v>
      </c>
      <c r="J92" s="45">
        <v>2783.39</v>
      </c>
      <c r="K92" s="45">
        <v>-222500.42</v>
      </c>
      <c r="L92" s="72"/>
    </row>
    <row r="93" spans="1:12" x14ac:dyDescent="0.3">
      <c r="A93" s="10" t="s">
        <v>499</v>
      </c>
      <c r="B93" s="16" t="s">
        <v>351</v>
      </c>
      <c r="C93" s="17"/>
      <c r="D93" s="17"/>
      <c r="E93" s="17"/>
      <c r="F93" s="11" t="s">
        <v>500</v>
      </c>
      <c r="G93" s="12"/>
      <c r="H93" s="45">
        <v>-219717.03</v>
      </c>
      <c r="I93" s="45">
        <v>0</v>
      </c>
      <c r="J93" s="45">
        <v>2783.39</v>
      </c>
      <c r="K93" s="45">
        <v>-222500.42</v>
      </c>
      <c r="L93" s="72"/>
    </row>
    <row r="94" spans="1:12" x14ac:dyDescent="0.3">
      <c r="A94" s="18" t="s">
        <v>501</v>
      </c>
      <c r="B94" s="16" t="s">
        <v>351</v>
      </c>
      <c r="C94" s="17"/>
      <c r="D94" s="17"/>
      <c r="E94" s="17"/>
      <c r="F94" s="17"/>
      <c r="G94" s="19" t="s">
        <v>502</v>
      </c>
      <c r="H94" s="28">
        <v>-219717.03</v>
      </c>
      <c r="I94" s="28">
        <v>0</v>
      </c>
      <c r="J94" s="28">
        <v>2783.39</v>
      </c>
      <c r="K94" s="28">
        <v>-222500.42</v>
      </c>
      <c r="L94" s="21"/>
    </row>
    <row r="95" spans="1:12" x14ac:dyDescent="0.3">
      <c r="A95" s="10" t="s">
        <v>351</v>
      </c>
      <c r="B95" s="16" t="s">
        <v>351</v>
      </c>
      <c r="C95" s="17"/>
      <c r="D95" s="17"/>
      <c r="E95" s="11" t="s">
        <v>351</v>
      </c>
      <c r="F95" s="12"/>
      <c r="G95" s="12"/>
      <c r="H95" s="54"/>
      <c r="I95" s="54"/>
      <c r="J95" s="54"/>
      <c r="K95" s="54"/>
      <c r="L95" s="41"/>
    </row>
    <row r="96" spans="1:12" x14ac:dyDescent="0.3">
      <c r="A96" s="10" t="s">
        <v>52</v>
      </c>
      <c r="B96" s="11" t="s">
        <v>503</v>
      </c>
      <c r="C96" s="12"/>
      <c r="D96" s="12"/>
      <c r="E96" s="12"/>
      <c r="F96" s="12"/>
      <c r="G96" s="12"/>
      <c r="H96" s="45">
        <v>59843232.600000001</v>
      </c>
      <c r="I96" s="45">
        <v>14927949.039999999</v>
      </c>
      <c r="J96" s="45">
        <v>16409545.029999999</v>
      </c>
      <c r="K96" s="45">
        <v>61324828.590000004</v>
      </c>
      <c r="L96" s="72"/>
    </row>
    <row r="97" spans="1:12" x14ac:dyDescent="0.3">
      <c r="A97" s="10" t="s">
        <v>504</v>
      </c>
      <c r="B97" s="15" t="s">
        <v>351</v>
      </c>
      <c r="C97" s="11" t="s">
        <v>505</v>
      </c>
      <c r="D97" s="12"/>
      <c r="E97" s="12"/>
      <c r="F97" s="12"/>
      <c r="G97" s="12"/>
      <c r="H97" s="45">
        <v>45704022.649999999</v>
      </c>
      <c r="I97" s="45">
        <v>14482426.130000001</v>
      </c>
      <c r="J97" s="45">
        <v>16408597.689999999</v>
      </c>
      <c r="K97" s="45">
        <v>47630194.210000001</v>
      </c>
      <c r="L97" s="72"/>
    </row>
    <row r="98" spans="1:12" x14ac:dyDescent="0.3">
      <c r="A98" s="10" t="s">
        <v>506</v>
      </c>
      <c r="B98" s="16" t="s">
        <v>351</v>
      </c>
      <c r="C98" s="17"/>
      <c r="D98" s="11" t="s">
        <v>507</v>
      </c>
      <c r="E98" s="12"/>
      <c r="F98" s="12"/>
      <c r="G98" s="12"/>
      <c r="H98" s="45">
        <v>6504139.7999999998</v>
      </c>
      <c r="I98" s="45">
        <v>9596475.1899999995</v>
      </c>
      <c r="J98" s="45">
        <v>9772782.1799999997</v>
      </c>
      <c r="K98" s="45">
        <v>6680446.79</v>
      </c>
      <c r="L98" s="72"/>
    </row>
    <row r="99" spans="1:12" x14ac:dyDescent="0.3">
      <c r="A99" s="10" t="s">
        <v>508</v>
      </c>
      <c r="B99" s="16" t="s">
        <v>351</v>
      </c>
      <c r="C99" s="17"/>
      <c r="D99" s="17"/>
      <c r="E99" s="11" t="s">
        <v>509</v>
      </c>
      <c r="F99" s="12"/>
      <c r="G99" s="12"/>
      <c r="H99" s="45">
        <v>4708711.4800000004</v>
      </c>
      <c r="I99" s="45">
        <v>7110904.0899999999</v>
      </c>
      <c r="J99" s="45">
        <v>7445620.2199999997</v>
      </c>
      <c r="K99" s="45">
        <v>5043427.6100000003</v>
      </c>
      <c r="L99" s="72"/>
    </row>
    <row r="100" spans="1:12" x14ac:dyDescent="0.3">
      <c r="A100" s="10" t="s">
        <v>510</v>
      </c>
      <c r="B100" s="16" t="s">
        <v>351</v>
      </c>
      <c r="C100" s="17"/>
      <c r="D100" s="17"/>
      <c r="E100" s="17"/>
      <c r="F100" s="11" t="s">
        <v>509</v>
      </c>
      <c r="G100" s="12"/>
      <c r="H100" s="45">
        <v>4708711.4800000004</v>
      </c>
      <c r="I100" s="45">
        <v>7110904.0899999999</v>
      </c>
      <c r="J100" s="45">
        <v>7445620.2199999997</v>
      </c>
      <c r="K100" s="45">
        <v>5043427.6100000003</v>
      </c>
      <c r="L100" s="72"/>
    </row>
    <row r="101" spans="1:12" x14ac:dyDescent="0.3">
      <c r="A101" s="18" t="s">
        <v>511</v>
      </c>
      <c r="B101" s="16" t="s">
        <v>351</v>
      </c>
      <c r="C101" s="17"/>
      <c r="D101" s="17"/>
      <c r="E101" s="17"/>
      <c r="F101" s="17"/>
      <c r="G101" s="19" t="s">
        <v>512</v>
      </c>
      <c r="H101" s="28">
        <v>0</v>
      </c>
      <c r="I101" s="28">
        <v>1974255.65</v>
      </c>
      <c r="J101" s="28">
        <v>1974255.65</v>
      </c>
      <c r="K101" s="28">
        <v>0</v>
      </c>
      <c r="L101" s="21"/>
    </row>
    <row r="102" spans="1:12" x14ac:dyDescent="0.3">
      <c r="A102" s="18" t="s">
        <v>513</v>
      </c>
      <c r="B102" s="16" t="s">
        <v>351</v>
      </c>
      <c r="C102" s="17"/>
      <c r="D102" s="17"/>
      <c r="E102" s="17"/>
      <c r="F102" s="17"/>
      <c r="G102" s="19" t="s">
        <v>514</v>
      </c>
      <c r="H102" s="28">
        <v>3137654.51</v>
      </c>
      <c r="I102" s="28">
        <v>3137654.51</v>
      </c>
      <c r="J102" s="28">
        <v>3282713.39</v>
      </c>
      <c r="K102" s="28">
        <v>3282713.39</v>
      </c>
      <c r="L102" s="21"/>
    </row>
    <row r="103" spans="1:12" x14ac:dyDescent="0.3">
      <c r="A103" s="18" t="s">
        <v>515</v>
      </c>
      <c r="B103" s="16" t="s">
        <v>351</v>
      </c>
      <c r="C103" s="17"/>
      <c r="D103" s="17"/>
      <c r="E103" s="17"/>
      <c r="F103" s="17"/>
      <c r="G103" s="19" t="s">
        <v>516</v>
      </c>
      <c r="H103" s="28">
        <v>1346829.55</v>
      </c>
      <c r="I103" s="28">
        <v>1346829.55</v>
      </c>
      <c r="J103" s="28">
        <v>1540951.08</v>
      </c>
      <c r="K103" s="28">
        <v>1540951.08</v>
      </c>
      <c r="L103" s="21"/>
    </row>
    <row r="104" spans="1:12" x14ac:dyDescent="0.3">
      <c r="A104" s="18" t="s">
        <v>517</v>
      </c>
      <c r="B104" s="16" t="s">
        <v>351</v>
      </c>
      <c r="C104" s="17"/>
      <c r="D104" s="17"/>
      <c r="E104" s="17"/>
      <c r="F104" s="17"/>
      <c r="G104" s="19" t="s">
        <v>518</v>
      </c>
      <c r="H104" s="28">
        <v>1498.99</v>
      </c>
      <c r="I104" s="28">
        <v>8028.48</v>
      </c>
      <c r="J104" s="28">
        <v>6529.49</v>
      </c>
      <c r="K104" s="28">
        <v>0</v>
      </c>
      <c r="L104" s="21"/>
    </row>
    <row r="105" spans="1:12" x14ac:dyDescent="0.3">
      <c r="A105" s="18" t="s">
        <v>519</v>
      </c>
      <c r="B105" s="16" t="s">
        <v>351</v>
      </c>
      <c r="C105" s="17"/>
      <c r="D105" s="17"/>
      <c r="E105" s="17"/>
      <c r="F105" s="17"/>
      <c r="G105" s="19" t="s">
        <v>520</v>
      </c>
      <c r="H105" s="28">
        <v>0</v>
      </c>
      <c r="I105" s="28">
        <v>34104.14</v>
      </c>
      <c r="J105" s="28">
        <v>34104.14</v>
      </c>
      <c r="K105" s="28">
        <v>0</v>
      </c>
      <c r="L105" s="21"/>
    </row>
    <row r="106" spans="1:12" x14ac:dyDescent="0.3">
      <c r="A106" s="18" t="s">
        <v>521</v>
      </c>
      <c r="B106" s="16" t="s">
        <v>351</v>
      </c>
      <c r="C106" s="17"/>
      <c r="D106" s="17"/>
      <c r="E106" s="17"/>
      <c r="F106" s="17"/>
      <c r="G106" s="19" t="s">
        <v>522</v>
      </c>
      <c r="H106" s="28">
        <v>222728.43</v>
      </c>
      <c r="I106" s="28">
        <v>610031.76</v>
      </c>
      <c r="J106" s="28">
        <v>607066.47</v>
      </c>
      <c r="K106" s="28">
        <v>219763.14</v>
      </c>
      <c r="L106" s="21"/>
    </row>
    <row r="107" spans="1:12" x14ac:dyDescent="0.3">
      <c r="A107" s="22" t="s">
        <v>351</v>
      </c>
      <c r="B107" s="16" t="s">
        <v>351</v>
      </c>
      <c r="C107" s="17"/>
      <c r="D107" s="17"/>
      <c r="E107" s="17"/>
      <c r="F107" s="17"/>
      <c r="G107" s="23" t="s">
        <v>351</v>
      </c>
      <c r="H107" s="31"/>
      <c r="I107" s="31"/>
      <c r="J107" s="31"/>
      <c r="K107" s="31"/>
      <c r="L107" s="25"/>
    </row>
    <row r="108" spans="1:12" x14ac:dyDescent="0.3">
      <c r="A108" s="10" t="s">
        <v>523</v>
      </c>
      <c r="B108" s="16" t="s">
        <v>351</v>
      </c>
      <c r="C108" s="17"/>
      <c r="D108" s="17"/>
      <c r="E108" s="11" t="s">
        <v>524</v>
      </c>
      <c r="F108" s="12"/>
      <c r="G108" s="12"/>
      <c r="H108" s="45">
        <v>980752.27</v>
      </c>
      <c r="I108" s="45">
        <v>990984.07</v>
      </c>
      <c r="J108" s="45">
        <v>856592.89</v>
      </c>
      <c r="K108" s="45">
        <v>846361.09</v>
      </c>
      <c r="L108" s="72"/>
    </row>
    <row r="109" spans="1:12" x14ac:dyDescent="0.3">
      <c r="A109" s="10" t="s">
        <v>525</v>
      </c>
      <c r="B109" s="16" t="s">
        <v>351</v>
      </c>
      <c r="C109" s="17"/>
      <c r="D109" s="17"/>
      <c r="E109" s="17"/>
      <c r="F109" s="11" t="s">
        <v>524</v>
      </c>
      <c r="G109" s="12"/>
      <c r="H109" s="45">
        <v>980752.27</v>
      </c>
      <c r="I109" s="45">
        <v>990984.07</v>
      </c>
      <c r="J109" s="45">
        <v>856592.89</v>
      </c>
      <c r="K109" s="45">
        <v>846361.09</v>
      </c>
      <c r="L109" s="72"/>
    </row>
    <row r="110" spans="1:12" x14ac:dyDescent="0.3">
      <c r="A110" s="18" t="s">
        <v>526</v>
      </c>
      <c r="B110" s="16" t="s">
        <v>351</v>
      </c>
      <c r="C110" s="17"/>
      <c r="D110" s="17"/>
      <c r="E110" s="17"/>
      <c r="F110" s="17"/>
      <c r="G110" s="19" t="s">
        <v>527</v>
      </c>
      <c r="H110" s="28">
        <v>772875.84</v>
      </c>
      <c r="I110" s="28">
        <v>783107.63</v>
      </c>
      <c r="J110" s="28">
        <v>673908.48</v>
      </c>
      <c r="K110" s="28">
        <v>663676.68999999994</v>
      </c>
      <c r="L110" s="21"/>
    </row>
    <row r="111" spans="1:12" x14ac:dyDescent="0.3">
      <c r="A111" s="18" t="s">
        <v>528</v>
      </c>
      <c r="B111" s="16" t="s">
        <v>351</v>
      </c>
      <c r="C111" s="17"/>
      <c r="D111" s="17"/>
      <c r="E111" s="17"/>
      <c r="F111" s="17"/>
      <c r="G111" s="19" t="s">
        <v>529</v>
      </c>
      <c r="H111" s="28">
        <v>171926.14</v>
      </c>
      <c r="I111" s="28">
        <v>171926.14</v>
      </c>
      <c r="J111" s="28">
        <v>151354.9</v>
      </c>
      <c r="K111" s="28">
        <v>151354.9</v>
      </c>
      <c r="L111" s="21"/>
    </row>
    <row r="112" spans="1:12" x14ac:dyDescent="0.3">
      <c r="A112" s="18" t="s">
        <v>532</v>
      </c>
      <c r="B112" s="16" t="s">
        <v>351</v>
      </c>
      <c r="C112" s="17"/>
      <c r="D112" s="17"/>
      <c r="E112" s="17"/>
      <c r="F112" s="17"/>
      <c r="G112" s="19" t="s">
        <v>533</v>
      </c>
      <c r="H112" s="28">
        <v>21481.33</v>
      </c>
      <c r="I112" s="28">
        <v>21481.33</v>
      </c>
      <c r="J112" s="28">
        <v>18757.990000000002</v>
      </c>
      <c r="K112" s="28">
        <v>18757.990000000002</v>
      </c>
      <c r="L112" s="21"/>
    </row>
    <row r="113" spans="1:12" x14ac:dyDescent="0.3">
      <c r="A113" s="18" t="s">
        <v>534</v>
      </c>
      <c r="B113" s="16" t="s">
        <v>351</v>
      </c>
      <c r="C113" s="17"/>
      <c r="D113" s="17"/>
      <c r="E113" s="17"/>
      <c r="F113" s="17"/>
      <c r="G113" s="19" t="s">
        <v>535</v>
      </c>
      <c r="H113" s="28">
        <v>14468.96</v>
      </c>
      <c r="I113" s="28">
        <v>14468.97</v>
      </c>
      <c r="J113" s="28">
        <v>12571.52</v>
      </c>
      <c r="K113" s="28">
        <v>12571.51</v>
      </c>
      <c r="L113" s="21"/>
    </row>
    <row r="114" spans="1:12" x14ac:dyDescent="0.3">
      <c r="A114" s="22" t="s">
        <v>351</v>
      </c>
      <c r="B114" s="16" t="s">
        <v>351</v>
      </c>
      <c r="C114" s="17"/>
      <c r="D114" s="17"/>
      <c r="E114" s="17"/>
      <c r="F114" s="17"/>
      <c r="G114" s="23" t="s">
        <v>351</v>
      </c>
      <c r="H114" s="31"/>
      <c r="I114" s="31"/>
      <c r="J114" s="31"/>
      <c r="K114" s="31"/>
      <c r="L114" s="25"/>
    </row>
    <row r="115" spans="1:12" x14ac:dyDescent="0.3">
      <c r="A115" s="10" t="s">
        <v>536</v>
      </c>
      <c r="B115" s="16" t="s">
        <v>351</v>
      </c>
      <c r="C115" s="17"/>
      <c r="D115" s="17"/>
      <c r="E115" s="11" t="s">
        <v>537</v>
      </c>
      <c r="F115" s="12"/>
      <c r="G115" s="12"/>
      <c r="H115" s="45">
        <v>235937.85</v>
      </c>
      <c r="I115" s="45">
        <v>222050.78</v>
      </c>
      <c r="J115" s="45">
        <v>241484.43</v>
      </c>
      <c r="K115" s="45">
        <v>255371.5</v>
      </c>
      <c r="L115" s="72"/>
    </row>
    <row r="116" spans="1:12" x14ac:dyDescent="0.3">
      <c r="A116" s="10" t="s">
        <v>538</v>
      </c>
      <c r="B116" s="16" t="s">
        <v>351</v>
      </c>
      <c r="C116" s="17"/>
      <c r="D116" s="17"/>
      <c r="E116" s="17"/>
      <c r="F116" s="11" t="s">
        <v>537</v>
      </c>
      <c r="G116" s="12"/>
      <c r="H116" s="45">
        <v>235937.85</v>
      </c>
      <c r="I116" s="45">
        <v>222050.78</v>
      </c>
      <c r="J116" s="45">
        <v>241484.43</v>
      </c>
      <c r="K116" s="45">
        <v>255371.5</v>
      </c>
      <c r="L116" s="72"/>
    </row>
    <row r="117" spans="1:12" x14ac:dyDescent="0.3">
      <c r="A117" s="18" t="s">
        <v>539</v>
      </c>
      <c r="B117" s="16" t="s">
        <v>351</v>
      </c>
      <c r="C117" s="17"/>
      <c r="D117" s="17"/>
      <c r="E117" s="17"/>
      <c r="F117" s="17"/>
      <c r="G117" s="19" t="s">
        <v>540</v>
      </c>
      <c r="H117" s="28">
        <v>114952.36</v>
      </c>
      <c r="I117" s="28">
        <v>115220.66</v>
      </c>
      <c r="J117" s="28">
        <v>128704.02</v>
      </c>
      <c r="K117" s="28">
        <v>128435.72</v>
      </c>
      <c r="L117" s="21"/>
    </row>
    <row r="118" spans="1:12" x14ac:dyDescent="0.3">
      <c r="A118" s="18" t="s">
        <v>541</v>
      </c>
      <c r="B118" s="16" t="s">
        <v>351</v>
      </c>
      <c r="C118" s="17"/>
      <c r="D118" s="17"/>
      <c r="E118" s="17"/>
      <c r="F118" s="17"/>
      <c r="G118" s="19" t="s">
        <v>542</v>
      </c>
      <c r="H118" s="28">
        <v>875.95</v>
      </c>
      <c r="I118" s="28">
        <v>875.95</v>
      </c>
      <c r="J118" s="28">
        <v>613.54</v>
      </c>
      <c r="K118" s="28">
        <v>613.54</v>
      </c>
      <c r="L118" s="21"/>
    </row>
    <row r="119" spans="1:12" x14ac:dyDescent="0.3">
      <c r="A119" s="18" t="s">
        <v>543</v>
      </c>
      <c r="B119" s="16" t="s">
        <v>351</v>
      </c>
      <c r="C119" s="17"/>
      <c r="D119" s="17"/>
      <c r="E119" s="17"/>
      <c r="F119" s="17"/>
      <c r="G119" s="19" t="s">
        <v>544</v>
      </c>
      <c r="H119" s="28">
        <v>5365.51</v>
      </c>
      <c r="I119" s="28">
        <v>5365.58</v>
      </c>
      <c r="J119" s="28">
        <v>6225.19</v>
      </c>
      <c r="K119" s="28">
        <v>6225.12</v>
      </c>
      <c r="L119" s="21"/>
    </row>
    <row r="120" spans="1:12" x14ac:dyDescent="0.3">
      <c r="A120" s="18" t="s">
        <v>545</v>
      </c>
      <c r="B120" s="16" t="s">
        <v>351</v>
      </c>
      <c r="C120" s="17"/>
      <c r="D120" s="17"/>
      <c r="E120" s="17"/>
      <c r="F120" s="17"/>
      <c r="G120" s="19" t="s">
        <v>546</v>
      </c>
      <c r="H120" s="28">
        <v>38324.629999999997</v>
      </c>
      <c r="I120" s="28">
        <v>24169.19</v>
      </c>
      <c r="J120" s="28">
        <v>27032.61</v>
      </c>
      <c r="K120" s="28">
        <v>41188.050000000003</v>
      </c>
      <c r="L120" s="21"/>
    </row>
    <row r="121" spans="1:12" x14ac:dyDescent="0.3">
      <c r="A121" s="18" t="s">
        <v>547</v>
      </c>
      <c r="B121" s="16" t="s">
        <v>351</v>
      </c>
      <c r="C121" s="17"/>
      <c r="D121" s="17"/>
      <c r="E121" s="17"/>
      <c r="F121" s="17"/>
      <c r="G121" s="19" t="s">
        <v>548</v>
      </c>
      <c r="H121" s="28">
        <v>44320.43</v>
      </c>
      <c r="I121" s="28">
        <v>44320.43</v>
      </c>
      <c r="J121" s="28">
        <v>42994.09</v>
      </c>
      <c r="K121" s="28">
        <v>42994.09</v>
      </c>
      <c r="L121" s="21"/>
    </row>
    <row r="122" spans="1:12" x14ac:dyDescent="0.3">
      <c r="A122" s="18" t="s">
        <v>549</v>
      </c>
      <c r="B122" s="16" t="s">
        <v>351</v>
      </c>
      <c r="C122" s="17"/>
      <c r="D122" s="17"/>
      <c r="E122" s="17"/>
      <c r="F122" s="17"/>
      <c r="G122" s="19" t="s">
        <v>550</v>
      </c>
      <c r="H122" s="28">
        <v>11580.6</v>
      </c>
      <c r="I122" s="28">
        <v>11580.6</v>
      </c>
      <c r="J122" s="28">
        <v>13658.71</v>
      </c>
      <c r="K122" s="28">
        <v>13658.71</v>
      </c>
      <c r="L122" s="21"/>
    </row>
    <row r="123" spans="1:12" x14ac:dyDescent="0.3">
      <c r="A123" s="18" t="s">
        <v>551</v>
      </c>
      <c r="B123" s="16" t="s">
        <v>351</v>
      </c>
      <c r="C123" s="17"/>
      <c r="D123" s="17"/>
      <c r="E123" s="17"/>
      <c r="F123" s="17"/>
      <c r="G123" s="19" t="s">
        <v>552</v>
      </c>
      <c r="H123" s="28">
        <v>2333.71</v>
      </c>
      <c r="I123" s="28">
        <v>2333.71</v>
      </c>
      <c r="J123" s="28">
        <v>2055.92</v>
      </c>
      <c r="K123" s="28">
        <v>2055.92</v>
      </c>
      <c r="L123" s="21"/>
    </row>
    <row r="124" spans="1:12" x14ac:dyDescent="0.3">
      <c r="A124" s="18" t="s">
        <v>553</v>
      </c>
      <c r="B124" s="16" t="s">
        <v>351</v>
      </c>
      <c r="C124" s="17"/>
      <c r="D124" s="17"/>
      <c r="E124" s="17"/>
      <c r="F124" s="17"/>
      <c r="G124" s="19" t="s">
        <v>554</v>
      </c>
      <c r="H124" s="28">
        <v>18184.66</v>
      </c>
      <c r="I124" s="28">
        <v>18184.66</v>
      </c>
      <c r="J124" s="28">
        <v>20200.349999999999</v>
      </c>
      <c r="K124" s="28">
        <v>20200.349999999999</v>
      </c>
      <c r="L124" s="21"/>
    </row>
    <row r="125" spans="1:12" x14ac:dyDescent="0.3">
      <c r="A125" s="22" t="s">
        <v>351</v>
      </c>
      <c r="B125" s="16" t="s">
        <v>351</v>
      </c>
      <c r="C125" s="17"/>
      <c r="D125" s="17"/>
      <c r="E125" s="17"/>
      <c r="F125" s="17"/>
      <c r="G125" s="23" t="s">
        <v>351</v>
      </c>
      <c r="H125" s="31"/>
      <c r="I125" s="31"/>
      <c r="J125" s="31"/>
      <c r="K125" s="31"/>
      <c r="L125" s="25"/>
    </row>
    <row r="126" spans="1:12" x14ac:dyDescent="0.3">
      <c r="A126" s="10" t="s">
        <v>555</v>
      </c>
      <c r="B126" s="16" t="s">
        <v>351</v>
      </c>
      <c r="C126" s="17"/>
      <c r="D126" s="17"/>
      <c r="E126" s="11" t="s">
        <v>556</v>
      </c>
      <c r="F126" s="12"/>
      <c r="G126" s="12"/>
      <c r="H126" s="45">
        <v>578738.19999999995</v>
      </c>
      <c r="I126" s="45">
        <v>1272536.25</v>
      </c>
      <c r="J126" s="45">
        <v>1229084.6399999999</v>
      </c>
      <c r="K126" s="45">
        <v>535286.59</v>
      </c>
      <c r="L126" s="72"/>
    </row>
    <row r="127" spans="1:12" x14ac:dyDescent="0.3">
      <c r="A127" s="10" t="s">
        <v>557</v>
      </c>
      <c r="B127" s="16" t="s">
        <v>351</v>
      </c>
      <c r="C127" s="17"/>
      <c r="D127" s="17"/>
      <c r="E127" s="17"/>
      <c r="F127" s="11" t="s">
        <v>556</v>
      </c>
      <c r="G127" s="12"/>
      <c r="H127" s="45">
        <v>578738.19999999995</v>
      </c>
      <c r="I127" s="45">
        <v>1272536.25</v>
      </c>
      <c r="J127" s="45">
        <v>1229084.6399999999</v>
      </c>
      <c r="K127" s="45">
        <v>535286.59</v>
      </c>
      <c r="L127" s="72"/>
    </row>
    <row r="128" spans="1:12" x14ac:dyDescent="0.3">
      <c r="A128" s="18" t="s">
        <v>558</v>
      </c>
      <c r="B128" s="16" t="s">
        <v>351</v>
      </c>
      <c r="C128" s="17"/>
      <c r="D128" s="17"/>
      <c r="E128" s="17"/>
      <c r="F128" s="17"/>
      <c r="G128" s="19" t="s">
        <v>559</v>
      </c>
      <c r="H128" s="28">
        <v>578738.19999999995</v>
      </c>
      <c r="I128" s="28">
        <v>1272536.25</v>
      </c>
      <c r="J128" s="28">
        <v>1229084.6399999999</v>
      </c>
      <c r="K128" s="28">
        <v>535286.59</v>
      </c>
      <c r="L128" s="21"/>
    </row>
    <row r="129" spans="1:12" x14ac:dyDescent="0.3">
      <c r="A129" s="22" t="s">
        <v>351</v>
      </c>
      <c r="B129" s="16" t="s">
        <v>351</v>
      </c>
      <c r="C129" s="17"/>
      <c r="D129" s="17"/>
      <c r="E129" s="17"/>
      <c r="F129" s="17"/>
      <c r="G129" s="23" t="s">
        <v>351</v>
      </c>
      <c r="H129" s="31"/>
      <c r="I129" s="31"/>
      <c r="J129" s="31"/>
      <c r="K129" s="31"/>
      <c r="L129" s="25"/>
    </row>
    <row r="130" spans="1:12" x14ac:dyDescent="0.3">
      <c r="A130" s="10" t="s">
        <v>563</v>
      </c>
      <c r="B130" s="16" t="s">
        <v>351</v>
      </c>
      <c r="C130" s="17"/>
      <c r="D130" s="11" t="s">
        <v>564</v>
      </c>
      <c r="E130" s="12"/>
      <c r="F130" s="12"/>
      <c r="G130" s="12"/>
      <c r="H130" s="45">
        <v>39199882.850000001</v>
      </c>
      <c r="I130" s="45">
        <v>4885950.9400000004</v>
      </c>
      <c r="J130" s="45">
        <v>6635815.5099999998</v>
      </c>
      <c r="K130" s="45">
        <v>40949747.420000002</v>
      </c>
      <c r="L130" s="72"/>
    </row>
    <row r="131" spans="1:12" x14ac:dyDescent="0.3">
      <c r="A131" s="10" t="s">
        <v>565</v>
      </c>
      <c r="B131" s="16" t="s">
        <v>351</v>
      </c>
      <c r="C131" s="17"/>
      <c r="D131" s="17"/>
      <c r="E131" s="11" t="s">
        <v>564</v>
      </c>
      <c r="F131" s="12"/>
      <c r="G131" s="12"/>
      <c r="H131" s="45">
        <v>39199882.850000001</v>
      </c>
      <c r="I131" s="45">
        <v>4885950.9400000004</v>
      </c>
      <c r="J131" s="45">
        <v>6635815.5099999998</v>
      </c>
      <c r="K131" s="45">
        <v>40949747.420000002</v>
      </c>
      <c r="L131" s="72"/>
    </row>
    <row r="132" spans="1:12" x14ac:dyDescent="0.3">
      <c r="A132" s="10" t="s">
        <v>566</v>
      </c>
      <c r="B132" s="16" t="s">
        <v>351</v>
      </c>
      <c r="C132" s="17"/>
      <c r="D132" s="17"/>
      <c r="E132" s="17"/>
      <c r="F132" s="11" t="s">
        <v>564</v>
      </c>
      <c r="G132" s="12"/>
      <c r="H132" s="45">
        <v>39199882.850000001</v>
      </c>
      <c r="I132" s="45">
        <v>4885950.9400000004</v>
      </c>
      <c r="J132" s="45">
        <v>6635815.5099999998</v>
      </c>
      <c r="K132" s="45">
        <v>40949747.420000002</v>
      </c>
      <c r="L132" s="72"/>
    </row>
    <row r="133" spans="1:12" x14ac:dyDescent="0.3">
      <c r="A133" s="18" t="s">
        <v>567</v>
      </c>
      <c r="B133" s="16" t="s">
        <v>351</v>
      </c>
      <c r="C133" s="17"/>
      <c r="D133" s="17"/>
      <c r="E133" s="17"/>
      <c r="F133" s="17"/>
      <c r="G133" s="19" t="s">
        <v>568</v>
      </c>
      <c r="H133" s="28">
        <v>39199882.850000001</v>
      </c>
      <c r="I133" s="28">
        <v>4885950.9400000004</v>
      </c>
      <c r="J133" s="28">
        <v>6635815.5099999998</v>
      </c>
      <c r="K133" s="28">
        <v>40949747.420000002</v>
      </c>
      <c r="L133" s="21"/>
    </row>
    <row r="134" spans="1:12" x14ac:dyDescent="0.3">
      <c r="A134" s="22" t="s">
        <v>351</v>
      </c>
      <c r="B134" s="16" t="s">
        <v>351</v>
      </c>
      <c r="C134" s="17"/>
      <c r="D134" s="17"/>
      <c r="E134" s="17"/>
      <c r="F134" s="17"/>
      <c r="G134" s="23" t="s">
        <v>351</v>
      </c>
      <c r="H134" s="31"/>
      <c r="I134" s="31"/>
      <c r="J134" s="31"/>
      <c r="K134" s="31"/>
      <c r="L134" s="25"/>
    </row>
    <row r="135" spans="1:12" x14ac:dyDescent="0.3">
      <c r="A135" s="10" t="s">
        <v>569</v>
      </c>
      <c r="B135" s="15" t="s">
        <v>351</v>
      </c>
      <c r="C135" s="11" t="s">
        <v>570</v>
      </c>
      <c r="D135" s="12"/>
      <c r="E135" s="12"/>
      <c r="F135" s="12"/>
      <c r="G135" s="12"/>
      <c r="H135" s="45">
        <v>16127546.949999999</v>
      </c>
      <c r="I135" s="45">
        <v>445522.91</v>
      </c>
      <c r="J135" s="45">
        <v>947.34</v>
      </c>
      <c r="K135" s="45">
        <v>15682971.380000001</v>
      </c>
      <c r="L135" s="72"/>
    </row>
    <row r="136" spans="1:12" x14ac:dyDescent="0.3">
      <c r="A136" s="10" t="s">
        <v>571</v>
      </c>
      <c r="B136" s="16" t="s">
        <v>351</v>
      </c>
      <c r="C136" s="17"/>
      <c r="D136" s="11" t="s">
        <v>572</v>
      </c>
      <c r="E136" s="12"/>
      <c r="F136" s="12"/>
      <c r="G136" s="12"/>
      <c r="H136" s="45">
        <v>16127546.949999999</v>
      </c>
      <c r="I136" s="45">
        <v>445522.91</v>
      </c>
      <c r="J136" s="45">
        <v>947.34</v>
      </c>
      <c r="K136" s="45">
        <v>15682971.380000001</v>
      </c>
      <c r="L136" s="72"/>
    </row>
    <row r="137" spans="1:12" x14ac:dyDescent="0.3">
      <c r="A137" s="10" t="s">
        <v>573</v>
      </c>
      <c r="B137" s="16" t="s">
        <v>351</v>
      </c>
      <c r="C137" s="17"/>
      <c r="D137" s="17"/>
      <c r="E137" s="11" t="s">
        <v>574</v>
      </c>
      <c r="F137" s="12"/>
      <c r="G137" s="12"/>
      <c r="H137" s="45">
        <v>15791195.960000001</v>
      </c>
      <c r="I137" s="45">
        <v>427482.18</v>
      </c>
      <c r="J137" s="45">
        <v>0</v>
      </c>
      <c r="K137" s="45">
        <v>15363713.779999999</v>
      </c>
      <c r="L137" s="72"/>
    </row>
    <row r="138" spans="1:12" x14ac:dyDescent="0.3">
      <c r="A138" s="10" t="s">
        <v>575</v>
      </c>
      <c r="B138" s="16" t="s">
        <v>351</v>
      </c>
      <c r="C138" s="17"/>
      <c r="D138" s="17"/>
      <c r="E138" s="17"/>
      <c r="F138" s="11" t="s">
        <v>574</v>
      </c>
      <c r="G138" s="12"/>
      <c r="H138" s="45">
        <v>15791195.960000001</v>
      </c>
      <c r="I138" s="45">
        <v>427482.18</v>
      </c>
      <c r="J138" s="45">
        <v>0</v>
      </c>
      <c r="K138" s="45">
        <v>15363713.779999999</v>
      </c>
      <c r="L138" s="72"/>
    </row>
    <row r="139" spans="1:12" x14ac:dyDescent="0.3">
      <c r="A139" s="18" t="s">
        <v>578</v>
      </c>
      <c r="B139" s="16" t="s">
        <v>351</v>
      </c>
      <c r="C139" s="17"/>
      <c r="D139" s="17"/>
      <c r="E139" s="17"/>
      <c r="F139" s="17"/>
      <c r="G139" s="19" t="s">
        <v>579</v>
      </c>
      <c r="H139" s="28">
        <v>15791195.960000001</v>
      </c>
      <c r="I139" s="28">
        <v>427482.18</v>
      </c>
      <c r="J139" s="28">
        <v>0</v>
      </c>
      <c r="K139" s="28">
        <v>15363713.779999999</v>
      </c>
      <c r="L139" s="21"/>
    </row>
    <row r="140" spans="1:12" x14ac:dyDescent="0.3">
      <c r="A140" s="22" t="s">
        <v>351</v>
      </c>
      <c r="B140" s="16" t="s">
        <v>351</v>
      </c>
      <c r="C140" s="17"/>
      <c r="D140" s="17"/>
      <c r="E140" s="17"/>
      <c r="F140" s="17"/>
      <c r="G140" s="23" t="s">
        <v>351</v>
      </c>
      <c r="H140" s="31"/>
      <c r="I140" s="31"/>
      <c r="J140" s="31"/>
      <c r="K140" s="31"/>
      <c r="L140" s="25"/>
    </row>
    <row r="141" spans="1:12" x14ac:dyDescent="0.3">
      <c r="A141" s="10" t="s">
        <v>580</v>
      </c>
      <c r="B141" s="16" t="s">
        <v>351</v>
      </c>
      <c r="C141" s="17"/>
      <c r="D141" s="17"/>
      <c r="E141" s="11" t="s">
        <v>581</v>
      </c>
      <c r="F141" s="12"/>
      <c r="G141" s="12"/>
      <c r="H141" s="45">
        <v>134336.43</v>
      </c>
      <c r="I141" s="45">
        <v>5498.7</v>
      </c>
      <c r="J141" s="45">
        <v>0</v>
      </c>
      <c r="K141" s="45">
        <v>128837.73</v>
      </c>
      <c r="L141" s="72"/>
    </row>
    <row r="142" spans="1:12" x14ac:dyDescent="0.3">
      <c r="A142" s="10" t="s">
        <v>582</v>
      </c>
      <c r="B142" s="16" t="s">
        <v>351</v>
      </c>
      <c r="C142" s="17"/>
      <c r="D142" s="17"/>
      <c r="E142" s="17"/>
      <c r="F142" s="11" t="s">
        <v>581</v>
      </c>
      <c r="G142" s="12"/>
      <c r="H142" s="45">
        <v>134336.43</v>
      </c>
      <c r="I142" s="45">
        <v>5498.7</v>
      </c>
      <c r="J142" s="45">
        <v>0</v>
      </c>
      <c r="K142" s="45">
        <v>128837.73</v>
      </c>
      <c r="L142" s="72"/>
    </row>
    <row r="143" spans="1:12" x14ac:dyDescent="0.3">
      <c r="A143" s="18" t="s">
        <v>583</v>
      </c>
      <c r="B143" s="16" t="s">
        <v>351</v>
      </c>
      <c r="C143" s="17"/>
      <c r="D143" s="17"/>
      <c r="E143" s="17"/>
      <c r="F143" s="17"/>
      <c r="G143" s="19" t="s">
        <v>584</v>
      </c>
      <c r="H143" s="28">
        <v>134336.43</v>
      </c>
      <c r="I143" s="28">
        <v>5498.7</v>
      </c>
      <c r="J143" s="28">
        <v>0</v>
      </c>
      <c r="K143" s="28">
        <v>128837.73</v>
      </c>
      <c r="L143" s="21"/>
    </row>
    <row r="144" spans="1:12" x14ac:dyDescent="0.3">
      <c r="A144" s="22" t="s">
        <v>351</v>
      </c>
      <c r="B144" s="16" t="s">
        <v>351</v>
      </c>
      <c r="C144" s="17"/>
      <c r="D144" s="17"/>
      <c r="E144" s="17"/>
      <c r="F144" s="17"/>
      <c r="G144" s="23" t="s">
        <v>351</v>
      </c>
      <c r="H144" s="31"/>
      <c r="I144" s="31"/>
      <c r="J144" s="31"/>
      <c r="K144" s="31"/>
      <c r="L144" s="25"/>
    </row>
    <row r="145" spans="1:12" x14ac:dyDescent="0.3">
      <c r="A145" s="10" t="s">
        <v>585</v>
      </c>
      <c r="B145" s="16" t="s">
        <v>351</v>
      </c>
      <c r="C145" s="17"/>
      <c r="D145" s="17"/>
      <c r="E145" s="11" t="s">
        <v>586</v>
      </c>
      <c r="F145" s="12"/>
      <c r="G145" s="12"/>
      <c r="H145" s="45">
        <v>202014.56</v>
      </c>
      <c r="I145" s="45">
        <v>12542.03</v>
      </c>
      <c r="J145" s="45">
        <v>947.34</v>
      </c>
      <c r="K145" s="45">
        <v>190419.87</v>
      </c>
      <c r="L145" s="72"/>
    </row>
    <row r="146" spans="1:12" x14ac:dyDescent="0.3">
      <c r="A146" s="10" t="s">
        <v>587</v>
      </c>
      <c r="B146" s="16" t="s">
        <v>351</v>
      </c>
      <c r="C146" s="17"/>
      <c r="D146" s="17"/>
      <c r="E146" s="17"/>
      <c r="F146" s="11" t="s">
        <v>586</v>
      </c>
      <c r="G146" s="12"/>
      <c r="H146" s="45">
        <v>202014.56</v>
      </c>
      <c r="I146" s="45">
        <v>12542.03</v>
      </c>
      <c r="J146" s="45">
        <v>947.34</v>
      </c>
      <c r="K146" s="45">
        <v>190419.87</v>
      </c>
      <c r="L146" s="72"/>
    </row>
    <row r="147" spans="1:12" x14ac:dyDescent="0.3">
      <c r="A147" s="18" t="s">
        <v>588</v>
      </c>
      <c r="B147" s="16" t="s">
        <v>351</v>
      </c>
      <c r="C147" s="17"/>
      <c r="D147" s="17"/>
      <c r="E147" s="17"/>
      <c r="F147" s="17"/>
      <c r="G147" s="19" t="s">
        <v>589</v>
      </c>
      <c r="H147" s="28">
        <v>157984.88</v>
      </c>
      <c r="I147" s="28">
        <v>12542.03</v>
      </c>
      <c r="J147" s="28">
        <v>727.2</v>
      </c>
      <c r="K147" s="28">
        <v>146170.04999999999</v>
      </c>
      <c r="L147" s="21"/>
    </row>
    <row r="148" spans="1:12" x14ac:dyDescent="0.3">
      <c r="A148" s="18" t="s">
        <v>590</v>
      </c>
      <c r="B148" s="16" t="s">
        <v>351</v>
      </c>
      <c r="C148" s="17"/>
      <c r="D148" s="17"/>
      <c r="E148" s="17"/>
      <c r="F148" s="17"/>
      <c r="G148" s="19" t="s">
        <v>591</v>
      </c>
      <c r="H148" s="28">
        <v>44029.68</v>
      </c>
      <c r="I148" s="28">
        <v>0</v>
      </c>
      <c r="J148" s="28">
        <v>220.14</v>
      </c>
      <c r="K148" s="28">
        <v>44249.82</v>
      </c>
      <c r="L148" s="21"/>
    </row>
    <row r="149" spans="1:12" x14ac:dyDescent="0.3">
      <c r="A149" s="10" t="s">
        <v>351</v>
      </c>
      <c r="B149" s="16" t="s">
        <v>351</v>
      </c>
      <c r="C149" s="17"/>
      <c r="D149" s="11" t="s">
        <v>351</v>
      </c>
      <c r="E149" s="12"/>
      <c r="F149" s="12"/>
      <c r="G149" s="12"/>
      <c r="H149" s="54"/>
      <c r="I149" s="54"/>
      <c r="J149" s="54"/>
      <c r="K149" s="54"/>
      <c r="L149" s="41"/>
    </row>
    <row r="150" spans="1:12" x14ac:dyDescent="0.3">
      <c r="A150" s="10" t="s">
        <v>592</v>
      </c>
      <c r="B150" s="15" t="s">
        <v>351</v>
      </c>
      <c r="C150" s="11" t="s">
        <v>593</v>
      </c>
      <c r="D150" s="12"/>
      <c r="E150" s="12"/>
      <c r="F150" s="12"/>
      <c r="G150" s="12"/>
      <c r="H150" s="45">
        <v>-1988337</v>
      </c>
      <c r="I150" s="45">
        <v>0</v>
      </c>
      <c r="J150" s="45">
        <v>0</v>
      </c>
      <c r="K150" s="45">
        <v>-1988337</v>
      </c>
      <c r="L150" s="72"/>
    </row>
    <row r="151" spans="1:12" x14ac:dyDescent="0.3">
      <c r="A151" s="10" t="s">
        <v>594</v>
      </c>
      <c r="B151" s="16" t="s">
        <v>351</v>
      </c>
      <c r="C151" s="17"/>
      <c r="D151" s="11" t="s">
        <v>595</v>
      </c>
      <c r="E151" s="12"/>
      <c r="F151" s="12"/>
      <c r="G151" s="12"/>
      <c r="H151" s="45">
        <v>-1988337</v>
      </c>
      <c r="I151" s="45">
        <v>0</v>
      </c>
      <c r="J151" s="45">
        <v>0</v>
      </c>
      <c r="K151" s="45">
        <v>-1988337</v>
      </c>
      <c r="L151" s="72"/>
    </row>
    <row r="152" spans="1:12" x14ac:dyDescent="0.3">
      <c r="A152" s="10" t="s">
        <v>596</v>
      </c>
      <c r="B152" s="16" t="s">
        <v>351</v>
      </c>
      <c r="C152" s="17"/>
      <c r="D152" s="17"/>
      <c r="E152" s="11" t="s">
        <v>597</v>
      </c>
      <c r="F152" s="12"/>
      <c r="G152" s="12"/>
      <c r="H152" s="45">
        <v>-1988337</v>
      </c>
      <c r="I152" s="45">
        <v>0</v>
      </c>
      <c r="J152" s="45">
        <v>0</v>
      </c>
      <c r="K152" s="45">
        <v>-1988337</v>
      </c>
      <c r="L152" s="72"/>
    </row>
    <row r="153" spans="1:12" x14ac:dyDescent="0.3">
      <c r="A153" s="10" t="s">
        <v>598</v>
      </c>
      <c r="B153" s="16" t="s">
        <v>351</v>
      </c>
      <c r="C153" s="17"/>
      <c r="D153" s="17"/>
      <c r="E153" s="17"/>
      <c r="F153" s="11" t="s">
        <v>597</v>
      </c>
      <c r="G153" s="12"/>
      <c r="H153" s="45">
        <v>-1988337</v>
      </c>
      <c r="I153" s="45">
        <v>0</v>
      </c>
      <c r="J153" s="45">
        <v>0</v>
      </c>
      <c r="K153" s="45">
        <v>-1988337</v>
      </c>
      <c r="L153" s="72"/>
    </row>
    <row r="154" spans="1:12" x14ac:dyDescent="0.3">
      <c r="A154" s="18" t="s">
        <v>599</v>
      </c>
      <c r="B154" s="16" t="s">
        <v>351</v>
      </c>
      <c r="C154" s="17"/>
      <c r="D154" s="17"/>
      <c r="E154" s="17"/>
      <c r="F154" s="17"/>
      <c r="G154" s="19" t="s">
        <v>600</v>
      </c>
      <c r="H154" s="28">
        <v>-1988337</v>
      </c>
      <c r="I154" s="28">
        <v>0</v>
      </c>
      <c r="J154" s="28">
        <v>0</v>
      </c>
      <c r="K154" s="28">
        <v>-1988337</v>
      </c>
      <c r="L154" s="21"/>
    </row>
    <row r="155" spans="1:12" x14ac:dyDescent="0.3">
      <c r="A155" s="22" t="s">
        <v>351</v>
      </c>
      <c r="B155" s="16" t="s">
        <v>351</v>
      </c>
      <c r="C155" s="17"/>
      <c r="D155" s="17"/>
      <c r="E155" s="17"/>
      <c r="F155" s="17"/>
      <c r="G155" s="23" t="s">
        <v>351</v>
      </c>
      <c r="H155" s="31"/>
      <c r="I155" s="31"/>
      <c r="J155" s="31"/>
      <c r="K155" s="31"/>
      <c r="L155" s="25"/>
    </row>
    <row r="156" spans="1:12" x14ac:dyDescent="0.3">
      <c r="A156" s="10" t="s">
        <v>56</v>
      </c>
      <c r="B156" s="11" t="s">
        <v>601</v>
      </c>
      <c r="C156" s="12"/>
      <c r="D156" s="12"/>
      <c r="E156" s="12"/>
      <c r="F156" s="12"/>
      <c r="G156" s="12"/>
      <c r="H156" s="45">
        <v>38042791.909999996</v>
      </c>
      <c r="I156" s="45">
        <v>10043837.41</v>
      </c>
      <c r="J156" s="45">
        <v>4637091.75</v>
      </c>
      <c r="K156" s="45">
        <v>43449537.57</v>
      </c>
      <c r="L156" s="73">
        <f>I156-J156</f>
        <v>5406745.6600000001</v>
      </c>
    </row>
    <row r="157" spans="1:12" x14ac:dyDescent="0.3">
      <c r="A157" s="10" t="s">
        <v>602</v>
      </c>
      <c r="B157" s="15" t="s">
        <v>351</v>
      </c>
      <c r="C157" s="11" t="s">
        <v>603</v>
      </c>
      <c r="D157" s="12"/>
      <c r="E157" s="12"/>
      <c r="F157" s="12"/>
      <c r="G157" s="12"/>
      <c r="H157" s="45">
        <v>27703720.800000001</v>
      </c>
      <c r="I157" s="45">
        <v>8684783.2400000002</v>
      </c>
      <c r="J157" s="45">
        <v>4607965.62</v>
      </c>
      <c r="K157" s="45">
        <v>31780538.420000002</v>
      </c>
      <c r="L157" s="72"/>
    </row>
    <row r="158" spans="1:12" x14ac:dyDescent="0.3">
      <c r="A158" s="10" t="s">
        <v>604</v>
      </c>
      <c r="B158" s="16" t="s">
        <v>351</v>
      </c>
      <c r="C158" s="17"/>
      <c r="D158" s="11" t="s">
        <v>605</v>
      </c>
      <c r="E158" s="12"/>
      <c r="F158" s="12"/>
      <c r="G158" s="12"/>
      <c r="H158" s="45">
        <v>23836348.18</v>
      </c>
      <c r="I158" s="45">
        <v>8081000.04</v>
      </c>
      <c r="J158" s="45">
        <v>4607965.55</v>
      </c>
      <c r="K158" s="45">
        <v>27309382.670000002</v>
      </c>
      <c r="L158" s="72"/>
    </row>
    <row r="159" spans="1:12" x14ac:dyDescent="0.3">
      <c r="A159" s="10" t="s">
        <v>606</v>
      </c>
      <c r="B159" s="16" t="s">
        <v>351</v>
      </c>
      <c r="C159" s="17"/>
      <c r="D159" s="17"/>
      <c r="E159" s="11" t="s">
        <v>607</v>
      </c>
      <c r="F159" s="12"/>
      <c r="G159" s="12"/>
      <c r="H159" s="45">
        <v>667271.24</v>
      </c>
      <c r="I159" s="45">
        <v>193304.14</v>
      </c>
      <c r="J159" s="45">
        <v>91004.41</v>
      </c>
      <c r="K159" s="45">
        <v>769570.97</v>
      </c>
      <c r="L159" s="72"/>
    </row>
    <row r="160" spans="1:12" x14ac:dyDescent="0.3">
      <c r="A160" s="10" t="s">
        <v>608</v>
      </c>
      <c r="B160" s="16" t="s">
        <v>351</v>
      </c>
      <c r="C160" s="17"/>
      <c r="D160" s="17"/>
      <c r="E160" s="17"/>
      <c r="F160" s="11" t="s">
        <v>609</v>
      </c>
      <c r="G160" s="12"/>
      <c r="H160" s="45">
        <v>318038.11</v>
      </c>
      <c r="I160" s="45">
        <v>82293.039999999994</v>
      </c>
      <c r="J160" s="45">
        <v>30811.7</v>
      </c>
      <c r="K160" s="45">
        <v>369519.45</v>
      </c>
      <c r="L160" s="73">
        <f>I160-J160</f>
        <v>51481.34</v>
      </c>
    </row>
    <row r="161" spans="1:12" x14ac:dyDescent="0.3">
      <c r="A161" s="18" t="s">
        <v>610</v>
      </c>
      <c r="B161" s="16" t="s">
        <v>351</v>
      </c>
      <c r="C161" s="17"/>
      <c r="D161" s="17"/>
      <c r="E161" s="17"/>
      <c r="F161" s="17"/>
      <c r="G161" s="19" t="s">
        <v>611</v>
      </c>
      <c r="H161" s="28">
        <v>167085.71</v>
      </c>
      <c r="I161" s="28">
        <v>27239.03</v>
      </c>
      <c r="J161" s="28">
        <v>0</v>
      </c>
      <c r="K161" s="28">
        <v>194324.74</v>
      </c>
      <c r="L161" s="21"/>
    </row>
    <row r="162" spans="1:12" x14ac:dyDescent="0.3">
      <c r="A162" s="18" t="s">
        <v>612</v>
      </c>
      <c r="B162" s="16" t="s">
        <v>351</v>
      </c>
      <c r="C162" s="17"/>
      <c r="D162" s="17"/>
      <c r="E162" s="17"/>
      <c r="F162" s="17"/>
      <c r="G162" s="19" t="s">
        <v>613</v>
      </c>
      <c r="H162" s="28">
        <v>19156.669999999998</v>
      </c>
      <c r="I162" s="28">
        <v>13991.01</v>
      </c>
      <c r="J162" s="28">
        <v>8492.42</v>
      </c>
      <c r="K162" s="28">
        <v>24655.26</v>
      </c>
      <c r="L162" s="21"/>
    </row>
    <row r="163" spans="1:12" x14ac:dyDescent="0.3">
      <c r="A163" s="18" t="s">
        <v>614</v>
      </c>
      <c r="B163" s="16" t="s">
        <v>351</v>
      </c>
      <c r="C163" s="17"/>
      <c r="D163" s="17"/>
      <c r="E163" s="17"/>
      <c r="F163" s="17"/>
      <c r="G163" s="19" t="s">
        <v>615</v>
      </c>
      <c r="H163" s="28">
        <v>22292.62</v>
      </c>
      <c r="I163" s="28">
        <v>25477.27</v>
      </c>
      <c r="J163" s="28">
        <v>22292.62</v>
      </c>
      <c r="K163" s="28">
        <v>25477.27</v>
      </c>
      <c r="L163" s="21"/>
    </row>
    <row r="164" spans="1:12" x14ac:dyDescent="0.3">
      <c r="A164" s="18" t="s">
        <v>616</v>
      </c>
      <c r="B164" s="16" t="s">
        <v>351</v>
      </c>
      <c r="C164" s="17"/>
      <c r="D164" s="17"/>
      <c r="E164" s="17"/>
      <c r="F164" s="17"/>
      <c r="G164" s="19" t="s">
        <v>617</v>
      </c>
      <c r="H164" s="28">
        <v>54150.66</v>
      </c>
      <c r="I164" s="28">
        <v>7585</v>
      </c>
      <c r="J164" s="28">
        <v>0</v>
      </c>
      <c r="K164" s="28">
        <v>61735.66</v>
      </c>
      <c r="L164" s="21"/>
    </row>
    <row r="165" spans="1:12" x14ac:dyDescent="0.3">
      <c r="A165" s="18" t="s">
        <v>618</v>
      </c>
      <c r="B165" s="16" t="s">
        <v>351</v>
      </c>
      <c r="C165" s="17"/>
      <c r="D165" s="17"/>
      <c r="E165" s="17"/>
      <c r="F165" s="17"/>
      <c r="G165" s="19" t="s">
        <v>619</v>
      </c>
      <c r="H165" s="28">
        <v>16272.34</v>
      </c>
      <c r="I165" s="28">
        <v>2279.31</v>
      </c>
      <c r="J165" s="28">
        <v>0</v>
      </c>
      <c r="K165" s="28">
        <v>18551.650000000001</v>
      </c>
      <c r="L165" s="21"/>
    </row>
    <row r="166" spans="1:12" x14ac:dyDescent="0.3">
      <c r="A166" s="18" t="s">
        <v>620</v>
      </c>
      <c r="B166" s="16" t="s">
        <v>351</v>
      </c>
      <c r="C166" s="17"/>
      <c r="D166" s="17"/>
      <c r="E166" s="17"/>
      <c r="F166" s="17"/>
      <c r="G166" s="19" t="s">
        <v>621</v>
      </c>
      <c r="H166" s="28">
        <v>2034.04</v>
      </c>
      <c r="I166" s="28">
        <v>284.91000000000003</v>
      </c>
      <c r="J166" s="28">
        <v>0</v>
      </c>
      <c r="K166" s="28">
        <v>2318.9499999999998</v>
      </c>
      <c r="L166" s="21"/>
    </row>
    <row r="167" spans="1:12" x14ac:dyDescent="0.3">
      <c r="A167" s="18" t="s">
        <v>622</v>
      </c>
      <c r="B167" s="16" t="s">
        <v>351</v>
      </c>
      <c r="C167" s="17"/>
      <c r="D167" s="17"/>
      <c r="E167" s="17"/>
      <c r="F167" s="17"/>
      <c r="G167" s="19" t="s">
        <v>623</v>
      </c>
      <c r="H167" s="28">
        <v>32600.12</v>
      </c>
      <c r="I167" s="28">
        <v>4683.82</v>
      </c>
      <c r="J167" s="28">
        <v>26.66</v>
      </c>
      <c r="K167" s="28">
        <v>37257.279999999999</v>
      </c>
      <c r="L167" s="21"/>
    </row>
    <row r="168" spans="1:12" x14ac:dyDescent="0.3">
      <c r="A168" s="18" t="s">
        <v>624</v>
      </c>
      <c r="B168" s="16" t="s">
        <v>351</v>
      </c>
      <c r="C168" s="17"/>
      <c r="D168" s="17"/>
      <c r="E168" s="17"/>
      <c r="F168" s="17"/>
      <c r="G168" s="19" t="s">
        <v>625</v>
      </c>
      <c r="H168" s="28">
        <v>52.61</v>
      </c>
      <c r="I168" s="28">
        <v>7.52</v>
      </c>
      <c r="J168" s="28">
        <v>0</v>
      </c>
      <c r="K168" s="28">
        <v>60.13</v>
      </c>
      <c r="L168" s="21"/>
    </row>
    <row r="169" spans="1:12" x14ac:dyDescent="0.3">
      <c r="A169" s="18" t="s">
        <v>626</v>
      </c>
      <c r="B169" s="16" t="s">
        <v>351</v>
      </c>
      <c r="C169" s="17"/>
      <c r="D169" s="17"/>
      <c r="E169" s="17"/>
      <c r="F169" s="17"/>
      <c r="G169" s="19" t="s">
        <v>627</v>
      </c>
      <c r="H169" s="28">
        <v>4393.34</v>
      </c>
      <c r="I169" s="28">
        <v>745.17</v>
      </c>
      <c r="J169" s="28">
        <v>0</v>
      </c>
      <c r="K169" s="28">
        <v>5138.51</v>
      </c>
      <c r="L169" s="21"/>
    </row>
    <row r="170" spans="1:12" x14ac:dyDescent="0.3">
      <c r="A170" s="22" t="s">
        <v>351</v>
      </c>
      <c r="B170" s="16" t="s">
        <v>351</v>
      </c>
      <c r="C170" s="17"/>
      <c r="D170" s="17"/>
      <c r="E170" s="17"/>
      <c r="F170" s="17"/>
      <c r="G170" s="23" t="s">
        <v>351</v>
      </c>
      <c r="H170" s="31"/>
      <c r="I170" s="31"/>
      <c r="J170" s="31"/>
      <c r="K170" s="31"/>
      <c r="L170" s="25"/>
    </row>
    <row r="171" spans="1:12" x14ac:dyDescent="0.3">
      <c r="A171" s="10" t="s">
        <v>630</v>
      </c>
      <c r="B171" s="16" t="s">
        <v>351</v>
      </c>
      <c r="C171" s="17"/>
      <c r="D171" s="17"/>
      <c r="E171" s="17"/>
      <c r="F171" s="11" t="s">
        <v>631</v>
      </c>
      <c r="G171" s="12"/>
      <c r="H171" s="45">
        <v>349233.13</v>
      </c>
      <c r="I171" s="45">
        <v>111011.1</v>
      </c>
      <c r="J171" s="45">
        <v>60192.71</v>
      </c>
      <c r="K171" s="45">
        <v>400051.52</v>
      </c>
      <c r="L171" s="73">
        <f>I171-J171</f>
        <v>50818.390000000007</v>
      </c>
    </row>
    <row r="172" spans="1:12" x14ac:dyDescent="0.3">
      <c r="A172" s="18" t="s">
        <v>632</v>
      </c>
      <c r="B172" s="16" t="s">
        <v>351</v>
      </c>
      <c r="C172" s="17"/>
      <c r="D172" s="17"/>
      <c r="E172" s="17"/>
      <c r="F172" s="17"/>
      <c r="G172" s="19" t="s">
        <v>611</v>
      </c>
      <c r="H172" s="28">
        <v>204821.75</v>
      </c>
      <c r="I172" s="28">
        <v>29700.35</v>
      </c>
      <c r="J172" s="28">
        <v>0</v>
      </c>
      <c r="K172" s="28">
        <v>234522.1</v>
      </c>
      <c r="L172" s="21"/>
    </row>
    <row r="173" spans="1:12" x14ac:dyDescent="0.3">
      <c r="A173" s="18" t="s">
        <v>633</v>
      </c>
      <c r="B173" s="16" t="s">
        <v>351</v>
      </c>
      <c r="C173" s="17"/>
      <c r="D173" s="17"/>
      <c r="E173" s="17"/>
      <c r="F173" s="17"/>
      <c r="G173" s="19" t="s">
        <v>613</v>
      </c>
      <c r="H173" s="28">
        <v>27093.78</v>
      </c>
      <c r="I173" s="28">
        <v>42240.5</v>
      </c>
      <c r="J173" s="28">
        <v>38016.449999999997</v>
      </c>
      <c r="K173" s="28">
        <v>31317.83</v>
      </c>
      <c r="L173" s="21"/>
    </row>
    <row r="174" spans="1:12" x14ac:dyDescent="0.3">
      <c r="A174" s="18" t="s">
        <v>634</v>
      </c>
      <c r="B174" s="16" t="s">
        <v>351</v>
      </c>
      <c r="C174" s="17"/>
      <c r="D174" s="17"/>
      <c r="E174" s="17"/>
      <c r="F174" s="17"/>
      <c r="G174" s="19" t="s">
        <v>615</v>
      </c>
      <c r="H174" s="28">
        <v>22176.26</v>
      </c>
      <c r="I174" s="28">
        <v>25344.3</v>
      </c>
      <c r="J174" s="28">
        <v>22176.26</v>
      </c>
      <c r="K174" s="28">
        <v>25344.3</v>
      </c>
      <c r="L174" s="21"/>
    </row>
    <row r="175" spans="1:12" x14ac:dyDescent="0.3">
      <c r="A175" s="18" t="s">
        <v>635</v>
      </c>
      <c r="B175" s="16" t="s">
        <v>351</v>
      </c>
      <c r="C175" s="17"/>
      <c r="D175" s="17"/>
      <c r="E175" s="17"/>
      <c r="F175" s="17"/>
      <c r="G175" s="19" t="s">
        <v>617</v>
      </c>
      <c r="H175" s="28">
        <v>40964.35</v>
      </c>
      <c r="I175" s="28">
        <v>5940.07</v>
      </c>
      <c r="J175" s="28">
        <v>0</v>
      </c>
      <c r="K175" s="28">
        <v>46904.42</v>
      </c>
      <c r="L175" s="21"/>
    </row>
    <row r="176" spans="1:12" x14ac:dyDescent="0.3">
      <c r="A176" s="18" t="s">
        <v>636</v>
      </c>
      <c r="B176" s="16" t="s">
        <v>351</v>
      </c>
      <c r="C176" s="17"/>
      <c r="D176" s="17"/>
      <c r="E176" s="17"/>
      <c r="F176" s="17"/>
      <c r="G176" s="19" t="s">
        <v>619</v>
      </c>
      <c r="H176" s="28">
        <v>16385.75</v>
      </c>
      <c r="I176" s="28">
        <v>2376.0300000000002</v>
      </c>
      <c r="J176" s="28">
        <v>0</v>
      </c>
      <c r="K176" s="28">
        <v>18761.78</v>
      </c>
      <c r="L176" s="21"/>
    </row>
    <row r="177" spans="1:12" x14ac:dyDescent="0.3">
      <c r="A177" s="18" t="s">
        <v>637</v>
      </c>
      <c r="B177" s="16" t="s">
        <v>351</v>
      </c>
      <c r="C177" s="17"/>
      <c r="D177" s="17"/>
      <c r="E177" s="17"/>
      <c r="F177" s="17"/>
      <c r="G177" s="19" t="s">
        <v>623</v>
      </c>
      <c r="H177" s="28">
        <v>32600.12</v>
      </c>
      <c r="I177" s="28">
        <v>4657.16</v>
      </c>
      <c r="J177" s="28">
        <v>0</v>
      </c>
      <c r="K177" s="28">
        <v>37257.279999999999</v>
      </c>
      <c r="L177" s="21"/>
    </row>
    <row r="178" spans="1:12" x14ac:dyDescent="0.3">
      <c r="A178" s="18" t="s">
        <v>638</v>
      </c>
      <c r="B178" s="16" t="s">
        <v>351</v>
      </c>
      <c r="C178" s="17"/>
      <c r="D178" s="17"/>
      <c r="E178" s="17"/>
      <c r="F178" s="17"/>
      <c r="G178" s="19" t="s">
        <v>625</v>
      </c>
      <c r="H178" s="28">
        <v>52.61</v>
      </c>
      <c r="I178" s="28">
        <v>7.52</v>
      </c>
      <c r="J178" s="28">
        <v>0</v>
      </c>
      <c r="K178" s="28">
        <v>60.13</v>
      </c>
      <c r="L178" s="21"/>
    </row>
    <row r="179" spans="1:12" x14ac:dyDescent="0.3">
      <c r="A179" s="18" t="s">
        <v>639</v>
      </c>
      <c r="B179" s="16" t="s">
        <v>351</v>
      </c>
      <c r="C179" s="17"/>
      <c r="D179" s="17"/>
      <c r="E179" s="17"/>
      <c r="F179" s="17"/>
      <c r="G179" s="19" t="s">
        <v>627</v>
      </c>
      <c r="H179" s="28">
        <v>5138.51</v>
      </c>
      <c r="I179" s="28">
        <v>745.17</v>
      </c>
      <c r="J179" s="28">
        <v>0</v>
      </c>
      <c r="K179" s="28">
        <v>5883.68</v>
      </c>
      <c r="L179" s="21"/>
    </row>
    <row r="180" spans="1:12" x14ac:dyDescent="0.3">
      <c r="A180" s="22" t="s">
        <v>351</v>
      </c>
      <c r="B180" s="16" t="s">
        <v>351</v>
      </c>
      <c r="C180" s="17"/>
      <c r="D180" s="17"/>
      <c r="E180" s="17"/>
      <c r="F180" s="17"/>
      <c r="G180" s="23" t="s">
        <v>351</v>
      </c>
      <c r="H180" s="31"/>
      <c r="I180" s="31"/>
      <c r="J180" s="31"/>
      <c r="K180" s="31"/>
      <c r="L180" s="25"/>
    </row>
    <row r="181" spans="1:12" x14ac:dyDescent="0.3">
      <c r="A181" s="10" t="s">
        <v>641</v>
      </c>
      <c r="B181" s="16" t="s">
        <v>351</v>
      </c>
      <c r="C181" s="17"/>
      <c r="D181" s="17"/>
      <c r="E181" s="11" t="s">
        <v>642</v>
      </c>
      <c r="F181" s="12"/>
      <c r="G181" s="12"/>
      <c r="H181" s="45">
        <v>22834651.579999998</v>
      </c>
      <c r="I181" s="45">
        <v>7817417.7699999996</v>
      </c>
      <c r="J181" s="45">
        <v>4496734.97</v>
      </c>
      <c r="K181" s="45">
        <v>26155334.379999999</v>
      </c>
      <c r="L181" s="72"/>
    </row>
    <row r="182" spans="1:12" x14ac:dyDescent="0.3">
      <c r="A182" s="10" t="s">
        <v>643</v>
      </c>
      <c r="B182" s="16" t="s">
        <v>351</v>
      </c>
      <c r="C182" s="17"/>
      <c r="D182" s="17"/>
      <c r="E182" s="17"/>
      <c r="F182" s="11" t="s">
        <v>609</v>
      </c>
      <c r="G182" s="12"/>
      <c r="H182" s="45">
        <v>3338177.45</v>
      </c>
      <c r="I182" s="45">
        <v>1207531.56</v>
      </c>
      <c r="J182" s="45">
        <v>755859.23</v>
      </c>
      <c r="K182" s="45">
        <v>3789849.78</v>
      </c>
      <c r="L182" s="73">
        <f>I182-J182</f>
        <v>451672.33000000007</v>
      </c>
    </row>
    <row r="183" spans="1:12" x14ac:dyDescent="0.3">
      <c r="A183" s="18" t="s">
        <v>644</v>
      </c>
      <c r="B183" s="16" t="s">
        <v>351</v>
      </c>
      <c r="C183" s="17"/>
      <c r="D183" s="17"/>
      <c r="E183" s="17"/>
      <c r="F183" s="17"/>
      <c r="G183" s="19" t="s">
        <v>611</v>
      </c>
      <c r="H183" s="28">
        <v>1713428.82</v>
      </c>
      <c r="I183" s="28">
        <v>236340.74</v>
      </c>
      <c r="J183" s="28">
        <v>0</v>
      </c>
      <c r="K183" s="28">
        <v>1949769.56</v>
      </c>
      <c r="L183" s="21"/>
    </row>
    <row r="184" spans="1:12" x14ac:dyDescent="0.3">
      <c r="A184" s="18" t="s">
        <v>645</v>
      </c>
      <c r="B184" s="16" t="s">
        <v>351</v>
      </c>
      <c r="C184" s="17"/>
      <c r="D184" s="17"/>
      <c r="E184" s="17"/>
      <c r="F184" s="17"/>
      <c r="G184" s="19" t="s">
        <v>613</v>
      </c>
      <c r="H184" s="28">
        <v>299865.64</v>
      </c>
      <c r="I184" s="28">
        <v>578023.53</v>
      </c>
      <c r="J184" s="28">
        <v>549630.36</v>
      </c>
      <c r="K184" s="28">
        <v>328258.81</v>
      </c>
      <c r="L184" s="21"/>
    </row>
    <row r="185" spans="1:12" x14ac:dyDescent="0.3">
      <c r="A185" s="18" t="s">
        <v>646</v>
      </c>
      <c r="B185" s="16" t="s">
        <v>351</v>
      </c>
      <c r="C185" s="17"/>
      <c r="D185" s="17"/>
      <c r="E185" s="17"/>
      <c r="F185" s="17"/>
      <c r="G185" s="19" t="s">
        <v>615</v>
      </c>
      <c r="H185" s="28">
        <v>196529.69</v>
      </c>
      <c r="I185" s="28">
        <v>219326.28</v>
      </c>
      <c r="J185" s="28">
        <v>194515.34</v>
      </c>
      <c r="K185" s="28">
        <v>221340.63</v>
      </c>
      <c r="L185" s="21"/>
    </row>
    <row r="186" spans="1:12" x14ac:dyDescent="0.3">
      <c r="A186" s="18" t="s">
        <v>647</v>
      </c>
      <c r="B186" s="16" t="s">
        <v>351</v>
      </c>
      <c r="C186" s="17"/>
      <c r="D186" s="17"/>
      <c r="E186" s="17"/>
      <c r="F186" s="17"/>
      <c r="G186" s="19" t="s">
        <v>648</v>
      </c>
      <c r="H186" s="28">
        <v>10988.15</v>
      </c>
      <c r="I186" s="28">
        <v>0</v>
      </c>
      <c r="J186" s="28">
        <v>0</v>
      </c>
      <c r="K186" s="28">
        <v>10988.15</v>
      </c>
      <c r="L186" s="21"/>
    </row>
    <row r="187" spans="1:12" x14ac:dyDescent="0.3">
      <c r="A187" s="18" t="s">
        <v>649</v>
      </c>
      <c r="B187" s="16" t="s">
        <v>351</v>
      </c>
      <c r="C187" s="17"/>
      <c r="D187" s="17"/>
      <c r="E187" s="17"/>
      <c r="F187" s="17"/>
      <c r="G187" s="19" t="s">
        <v>617</v>
      </c>
      <c r="H187" s="28">
        <v>489983.57</v>
      </c>
      <c r="I187" s="28">
        <v>73101.070000000007</v>
      </c>
      <c r="J187" s="28">
        <v>0</v>
      </c>
      <c r="K187" s="28">
        <v>563084.64</v>
      </c>
      <c r="L187" s="21"/>
    </row>
    <row r="188" spans="1:12" x14ac:dyDescent="0.3">
      <c r="A188" s="18" t="s">
        <v>650</v>
      </c>
      <c r="B188" s="16" t="s">
        <v>351</v>
      </c>
      <c r="C188" s="17"/>
      <c r="D188" s="17"/>
      <c r="E188" s="17"/>
      <c r="F188" s="17"/>
      <c r="G188" s="19" t="s">
        <v>619</v>
      </c>
      <c r="H188" s="28">
        <v>183713.14</v>
      </c>
      <c r="I188" s="28">
        <v>22372.78</v>
      </c>
      <c r="J188" s="28">
        <v>0</v>
      </c>
      <c r="K188" s="28">
        <v>206085.92</v>
      </c>
      <c r="L188" s="21"/>
    </row>
    <row r="189" spans="1:12" x14ac:dyDescent="0.3">
      <c r="A189" s="18" t="s">
        <v>651</v>
      </c>
      <c r="B189" s="16" t="s">
        <v>351</v>
      </c>
      <c r="C189" s="17"/>
      <c r="D189" s="17"/>
      <c r="E189" s="17"/>
      <c r="F189" s="17"/>
      <c r="G189" s="19" t="s">
        <v>621</v>
      </c>
      <c r="H189" s="28">
        <v>18696.009999999998</v>
      </c>
      <c r="I189" s="28">
        <v>2796.61</v>
      </c>
      <c r="J189" s="28">
        <v>0</v>
      </c>
      <c r="K189" s="28">
        <v>21492.62</v>
      </c>
      <c r="L189" s="21"/>
    </row>
    <row r="190" spans="1:12" x14ac:dyDescent="0.3">
      <c r="A190" s="18" t="s">
        <v>652</v>
      </c>
      <c r="B190" s="16" t="s">
        <v>351</v>
      </c>
      <c r="C190" s="17"/>
      <c r="D190" s="17"/>
      <c r="E190" s="17"/>
      <c r="F190" s="17"/>
      <c r="G190" s="19" t="s">
        <v>623</v>
      </c>
      <c r="H190" s="28">
        <v>114633.27</v>
      </c>
      <c r="I190" s="28">
        <v>25787.52</v>
      </c>
      <c r="J190" s="28">
        <v>7407.33</v>
      </c>
      <c r="K190" s="28">
        <v>133013.46</v>
      </c>
      <c r="L190" s="21"/>
    </row>
    <row r="191" spans="1:12" x14ac:dyDescent="0.3">
      <c r="A191" s="18" t="s">
        <v>653</v>
      </c>
      <c r="B191" s="16" t="s">
        <v>351</v>
      </c>
      <c r="C191" s="17"/>
      <c r="D191" s="17"/>
      <c r="E191" s="17"/>
      <c r="F191" s="17"/>
      <c r="G191" s="19" t="s">
        <v>625</v>
      </c>
      <c r="H191" s="28">
        <v>2929.64</v>
      </c>
      <c r="I191" s="28">
        <v>458.43</v>
      </c>
      <c r="J191" s="28">
        <v>0</v>
      </c>
      <c r="K191" s="28">
        <v>3388.07</v>
      </c>
      <c r="L191" s="21"/>
    </row>
    <row r="192" spans="1:12" x14ac:dyDescent="0.3">
      <c r="A192" s="18" t="s">
        <v>654</v>
      </c>
      <c r="B192" s="16" t="s">
        <v>351</v>
      </c>
      <c r="C192" s="17"/>
      <c r="D192" s="17"/>
      <c r="E192" s="17"/>
      <c r="F192" s="17"/>
      <c r="G192" s="19" t="s">
        <v>627</v>
      </c>
      <c r="H192" s="28">
        <v>256433.93</v>
      </c>
      <c r="I192" s="28">
        <v>37495.42</v>
      </c>
      <c r="J192" s="28">
        <v>0</v>
      </c>
      <c r="K192" s="28">
        <v>293929.34999999998</v>
      </c>
      <c r="L192" s="21"/>
    </row>
    <row r="193" spans="1:12" x14ac:dyDescent="0.3">
      <c r="A193" s="18" t="s">
        <v>655</v>
      </c>
      <c r="B193" s="16" t="s">
        <v>351</v>
      </c>
      <c r="C193" s="17"/>
      <c r="D193" s="17"/>
      <c r="E193" s="17"/>
      <c r="F193" s="17"/>
      <c r="G193" s="19" t="s">
        <v>656</v>
      </c>
      <c r="H193" s="28">
        <v>46080.45</v>
      </c>
      <c r="I193" s="28">
        <v>11204.3</v>
      </c>
      <c r="J193" s="28">
        <v>4306.2</v>
      </c>
      <c r="K193" s="28">
        <v>52978.55</v>
      </c>
      <c r="L193" s="21"/>
    </row>
    <row r="194" spans="1:12" x14ac:dyDescent="0.3">
      <c r="A194" s="18" t="s">
        <v>657</v>
      </c>
      <c r="B194" s="16" t="s">
        <v>351</v>
      </c>
      <c r="C194" s="17"/>
      <c r="D194" s="17"/>
      <c r="E194" s="17"/>
      <c r="F194" s="17"/>
      <c r="G194" s="19" t="s">
        <v>629</v>
      </c>
      <c r="H194" s="28">
        <v>4895.1400000000003</v>
      </c>
      <c r="I194" s="28">
        <v>624.88</v>
      </c>
      <c r="J194" s="28">
        <v>0</v>
      </c>
      <c r="K194" s="28">
        <v>5520.02</v>
      </c>
      <c r="L194" s="21"/>
    </row>
    <row r="195" spans="1:12" x14ac:dyDescent="0.3">
      <c r="A195" s="22" t="s">
        <v>351</v>
      </c>
      <c r="B195" s="16" t="s">
        <v>351</v>
      </c>
      <c r="C195" s="17"/>
      <c r="D195" s="17"/>
      <c r="E195" s="17"/>
      <c r="F195" s="17"/>
      <c r="G195" s="23" t="s">
        <v>351</v>
      </c>
      <c r="H195" s="31"/>
      <c r="I195" s="31"/>
      <c r="J195" s="31"/>
      <c r="K195" s="31"/>
      <c r="L195" s="25"/>
    </row>
    <row r="196" spans="1:12" x14ac:dyDescent="0.3">
      <c r="A196" s="10" t="s">
        <v>658</v>
      </c>
      <c r="B196" s="16" t="s">
        <v>351</v>
      </c>
      <c r="C196" s="17"/>
      <c r="D196" s="17"/>
      <c r="E196" s="17"/>
      <c r="F196" s="11" t="s">
        <v>631</v>
      </c>
      <c r="G196" s="12"/>
      <c r="H196" s="45">
        <v>19496474.129999999</v>
      </c>
      <c r="I196" s="45">
        <v>6609886.21</v>
      </c>
      <c r="J196" s="45">
        <v>3740875.74</v>
      </c>
      <c r="K196" s="45">
        <v>22365484.600000001</v>
      </c>
      <c r="L196" s="73">
        <f>I196-J196</f>
        <v>2869010.4699999997</v>
      </c>
    </row>
    <row r="197" spans="1:12" x14ac:dyDescent="0.3">
      <c r="A197" s="18" t="s">
        <v>659</v>
      </c>
      <c r="B197" s="16" t="s">
        <v>351</v>
      </c>
      <c r="C197" s="17"/>
      <c r="D197" s="17"/>
      <c r="E197" s="17"/>
      <c r="F197" s="17"/>
      <c r="G197" s="19" t="s">
        <v>611</v>
      </c>
      <c r="H197" s="28">
        <v>9748391.1500000004</v>
      </c>
      <c r="I197" s="28">
        <v>1487992.95</v>
      </c>
      <c r="J197" s="28">
        <v>11484.88</v>
      </c>
      <c r="K197" s="28">
        <v>11224899.220000001</v>
      </c>
      <c r="L197" s="21"/>
    </row>
    <row r="198" spans="1:12" x14ac:dyDescent="0.3">
      <c r="A198" s="18" t="s">
        <v>660</v>
      </c>
      <c r="B198" s="16" t="s">
        <v>351</v>
      </c>
      <c r="C198" s="17"/>
      <c r="D198" s="17"/>
      <c r="E198" s="17"/>
      <c r="F198" s="17"/>
      <c r="G198" s="19" t="s">
        <v>613</v>
      </c>
      <c r="H198" s="28">
        <v>1705772.78</v>
      </c>
      <c r="I198" s="28">
        <v>2769051.23</v>
      </c>
      <c r="J198" s="28">
        <v>2530291.41</v>
      </c>
      <c r="K198" s="28">
        <v>1944532.6</v>
      </c>
      <c r="L198" s="21"/>
    </row>
    <row r="199" spans="1:12" x14ac:dyDescent="0.3">
      <c r="A199" s="18" t="s">
        <v>661</v>
      </c>
      <c r="B199" s="16" t="s">
        <v>351</v>
      </c>
      <c r="C199" s="17"/>
      <c r="D199" s="17"/>
      <c r="E199" s="17"/>
      <c r="F199" s="17"/>
      <c r="G199" s="19" t="s">
        <v>615</v>
      </c>
      <c r="H199" s="28">
        <v>1145096.3799999999</v>
      </c>
      <c r="I199" s="28">
        <v>1278194.31</v>
      </c>
      <c r="J199" s="28">
        <v>1111492.3500000001</v>
      </c>
      <c r="K199" s="28">
        <v>1311798.3400000001</v>
      </c>
      <c r="L199" s="21"/>
    </row>
    <row r="200" spans="1:12" x14ac:dyDescent="0.3">
      <c r="A200" s="18" t="s">
        <v>662</v>
      </c>
      <c r="B200" s="16" t="s">
        <v>351</v>
      </c>
      <c r="C200" s="17"/>
      <c r="D200" s="17"/>
      <c r="E200" s="17"/>
      <c r="F200" s="17"/>
      <c r="G200" s="19" t="s">
        <v>648</v>
      </c>
      <c r="H200" s="28">
        <v>92537.29</v>
      </c>
      <c r="I200" s="28">
        <v>2304.86</v>
      </c>
      <c r="J200" s="28">
        <v>6449.27</v>
      </c>
      <c r="K200" s="28">
        <v>88392.88</v>
      </c>
      <c r="L200" s="21"/>
    </row>
    <row r="201" spans="1:12" x14ac:dyDescent="0.3">
      <c r="A201" s="18" t="s">
        <v>663</v>
      </c>
      <c r="B201" s="16" t="s">
        <v>351</v>
      </c>
      <c r="C201" s="17"/>
      <c r="D201" s="17"/>
      <c r="E201" s="17"/>
      <c r="F201" s="17"/>
      <c r="G201" s="19" t="s">
        <v>664</v>
      </c>
      <c r="H201" s="28">
        <v>2162.77</v>
      </c>
      <c r="I201" s="28">
        <v>2474.98</v>
      </c>
      <c r="J201" s="28">
        <v>0</v>
      </c>
      <c r="K201" s="28">
        <v>4637.75</v>
      </c>
      <c r="L201" s="21"/>
    </row>
    <row r="202" spans="1:12" x14ac:dyDescent="0.3">
      <c r="A202" s="18" t="s">
        <v>665</v>
      </c>
      <c r="B202" s="16" t="s">
        <v>351</v>
      </c>
      <c r="C202" s="17"/>
      <c r="D202" s="17"/>
      <c r="E202" s="17"/>
      <c r="F202" s="17"/>
      <c r="G202" s="19" t="s">
        <v>617</v>
      </c>
      <c r="H202" s="28">
        <v>2886349.07</v>
      </c>
      <c r="I202" s="28">
        <v>406407.03</v>
      </c>
      <c r="J202" s="28">
        <v>0.35</v>
      </c>
      <c r="K202" s="28">
        <v>3292755.75</v>
      </c>
      <c r="L202" s="21"/>
    </row>
    <row r="203" spans="1:12" x14ac:dyDescent="0.3">
      <c r="A203" s="18" t="s">
        <v>666</v>
      </c>
      <c r="B203" s="16" t="s">
        <v>351</v>
      </c>
      <c r="C203" s="17"/>
      <c r="D203" s="17"/>
      <c r="E203" s="17"/>
      <c r="F203" s="17"/>
      <c r="G203" s="19" t="s">
        <v>619</v>
      </c>
      <c r="H203" s="28">
        <v>1049666.0900000001</v>
      </c>
      <c r="I203" s="28">
        <v>124073.32</v>
      </c>
      <c r="J203" s="28">
        <v>0</v>
      </c>
      <c r="K203" s="28">
        <v>1173739.4099999999</v>
      </c>
      <c r="L203" s="21"/>
    </row>
    <row r="204" spans="1:12" x14ac:dyDescent="0.3">
      <c r="A204" s="18" t="s">
        <v>667</v>
      </c>
      <c r="B204" s="16" t="s">
        <v>351</v>
      </c>
      <c r="C204" s="17"/>
      <c r="D204" s="17"/>
      <c r="E204" s="17"/>
      <c r="F204" s="17"/>
      <c r="G204" s="19" t="s">
        <v>621</v>
      </c>
      <c r="H204" s="28">
        <v>108801.38</v>
      </c>
      <c r="I204" s="28">
        <v>15447.89</v>
      </c>
      <c r="J204" s="28">
        <v>0.1</v>
      </c>
      <c r="K204" s="28">
        <v>124249.17</v>
      </c>
      <c r="L204" s="21"/>
    </row>
    <row r="205" spans="1:12" x14ac:dyDescent="0.3">
      <c r="A205" s="18" t="s">
        <v>668</v>
      </c>
      <c r="B205" s="16" t="s">
        <v>351</v>
      </c>
      <c r="C205" s="17"/>
      <c r="D205" s="17"/>
      <c r="E205" s="17"/>
      <c r="F205" s="17"/>
      <c r="G205" s="19" t="s">
        <v>623</v>
      </c>
      <c r="H205" s="28">
        <v>857180.96</v>
      </c>
      <c r="I205" s="28">
        <v>183296.86</v>
      </c>
      <c r="J205" s="28">
        <v>51523.78</v>
      </c>
      <c r="K205" s="28">
        <v>988954.04</v>
      </c>
      <c r="L205" s="21"/>
    </row>
    <row r="206" spans="1:12" x14ac:dyDescent="0.3">
      <c r="A206" s="18" t="s">
        <v>669</v>
      </c>
      <c r="B206" s="16" t="s">
        <v>351</v>
      </c>
      <c r="C206" s="17"/>
      <c r="D206" s="17"/>
      <c r="E206" s="17"/>
      <c r="F206" s="17"/>
      <c r="G206" s="19" t="s">
        <v>625</v>
      </c>
      <c r="H206" s="28">
        <v>33628.959999999999</v>
      </c>
      <c r="I206" s="28">
        <v>4508.1099999999997</v>
      </c>
      <c r="J206" s="28">
        <v>6.28</v>
      </c>
      <c r="K206" s="28">
        <v>38130.79</v>
      </c>
      <c r="L206" s="21"/>
    </row>
    <row r="207" spans="1:12" x14ac:dyDescent="0.3">
      <c r="A207" s="18" t="s">
        <v>670</v>
      </c>
      <c r="B207" s="16" t="s">
        <v>351</v>
      </c>
      <c r="C207" s="17"/>
      <c r="D207" s="17"/>
      <c r="E207" s="17"/>
      <c r="F207" s="17"/>
      <c r="G207" s="19" t="s">
        <v>627</v>
      </c>
      <c r="H207" s="28">
        <v>1654287.23</v>
      </c>
      <c r="I207" s="28">
        <v>274714.64</v>
      </c>
      <c r="J207" s="28">
        <v>2754.64</v>
      </c>
      <c r="K207" s="28">
        <v>1926247.23</v>
      </c>
      <c r="L207" s="21"/>
    </row>
    <row r="208" spans="1:12" x14ac:dyDescent="0.3">
      <c r="A208" s="18" t="s">
        <v>671</v>
      </c>
      <c r="B208" s="16" t="s">
        <v>351</v>
      </c>
      <c r="C208" s="17"/>
      <c r="D208" s="17"/>
      <c r="E208" s="17"/>
      <c r="F208" s="17"/>
      <c r="G208" s="19" t="s">
        <v>656</v>
      </c>
      <c r="H208" s="28">
        <v>196291.51</v>
      </c>
      <c r="I208" s="28">
        <v>59342.67</v>
      </c>
      <c r="J208" s="28">
        <v>26872.68</v>
      </c>
      <c r="K208" s="28">
        <v>228761.5</v>
      </c>
      <c r="L208" s="21"/>
    </row>
    <row r="209" spans="1:12" x14ac:dyDescent="0.3">
      <c r="A209" s="18" t="s">
        <v>672</v>
      </c>
      <c r="B209" s="16" t="s">
        <v>351</v>
      </c>
      <c r="C209" s="17"/>
      <c r="D209" s="17"/>
      <c r="E209" s="17"/>
      <c r="F209" s="17"/>
      <c r="G209" s="19" t="s">
        <v>629</v>
      </c>
      <c r="H209" s="28">
        <v>16308.56</v>
      </c>
      <c r="I209" s="28">
        <v>2077.36</v>
      </c>
      <c r="J209" s="28">
        <v>0</v>
      </c>
      <c r="K209" s="28">
        <v>18385.919999999998</v>
      </c>
      <c r="L209" s="21"/>
    </row>
    <row r="210" spans="1:12" x14ac:dyDescent="0.3">
      <c r="A210" s="22" t="s">
        <v>351</v>
      </c>
      <c r="B210" s="16" t="s">
        <v>351</v>
      </c>
      <c r="C210" s="17"/>
      <c r="D210" s="17"/>
      <c r="E210" s="17"/>
      <c r="F210" s="17"/>
      <c r="G210" s="23" t="s">
        <v>351</v>
      </c>
      <c r="H210" s="31"/>
      <c r="I210" s="31"/>
      <c r="J210" s="31"/>
      <c r="K210" s="31"/>
      <c r="L210" s="25"/>
    </row>
    <row r="211" spans="1:12" x14ac:dyDescent="0.3">
      <c r="A211" s="10" t="s">
        <v>673</v>
      </c>
      <c r="B211" s="16" t="s">
        <v>351</v>
      </c>
      <c r="C211" s="17"/>
      <c r="D211" s="17"/>
      <c r="E211" s="11" t="s">
        <v>674</v>
      </c>
      <c r="F211" s="12"/>
      <c r="G211" s="12"/>
      <c r="H211" s="45">
        <v>14592.39</v>
      </c>
      <c r="I211" s="45">
        <v>4391.83</v>
      </c>
      <c r="J211" s="45">
        <v>0</v>
      </c>
      <c r="K211" s="45">
        <v>18984.22</v>
      </c>
      <c r="L211" s="72"/>
    </row>
    <row r="212" spans="1:12" x14ac:dyDescent="0.3">
      <c r="A212" s="10" t="s">
        <v>675</v>
      </c>
      <c r="B212" s="16" t="s">
        <v>351</v>
      </c>
      <c r="C212" s="17"/>
      <c r="D212" s="17"/>
      <c r="E212" s="17"/>
      <c r="F212" s="11" t="s">
        <v>609</v>
      </c>
      <c r="G212" s="12"/>
      <c r="H212" s="45">
        <v>14592.39</v>
      </c>
      <c r="I212" s="45">
        <v>4391.83</v>
      </c>
      <c r="J212" s="45">
        <v>0</v>
      </c>
      <c r="K212" s="45">
        <v>18984.22</v>
      </c>
      <c r="L212" s="73">
        <f>I212-J212</f>
        <v>4391.83</v>
      </c>
    </row>
    <row r="213" spans="1:12" x14ac:dyDescent="0.3">
      <c r="A213" s="18" t="s">
        <v>676</v>
      </c>
      <c r="B213" s="16" t="s">
        <v>351</v>
      </c>
      <c r="C213" s="17"/>
      <c r="D213" s="17"/>
      <c r="E213" s="17"/>
      <c r="F213" s="17"/>
      <c r="G213" s="19" t="s">
        <v>625</v>
      </c>
      <c r="H213" s="28">
        <v>67.58</v>
      </c>
      <c r="I213" s="28">
        <v>15.03</v>
      </c>
      <c r="J213" s="28">
        <v>0</v>
      </c>
      <c r="K213" s="28">
        <v>82.61</v>
      </c>
      <c r="L213" s="21"/>
    </row>
    <row r="214" spans="1:12" x14ac:dyDescent="0.3">
      <c r="A214" s="18" t="s">
        <v>677</v>
      </c>
      <c r="B214" s="16" t="s">
        <v>351</v>
      </c>
      <c r="C214" s="17"/>
      <c r="D214" s="17"/>
      <c r="E214" s="17"/>
      <c r="F214" s="17"/>
      <c r="G214" s="19" t="s">
        <v>656</v>
      </c>
      <c r="H214" s="28">
        <v>3724.28</v>
      </c>
      <c r="I214" s="28">
        <v>1384.8</v>
      </c>
      <c r="J214" s="28">
        <v>0</v>
      </c>
      <c r="K214" s="28">
        <v>5109.08</v>
      </c>
      <c r="L214" s="21"/>
    </row>
    <row r="215" spans="1:12" x14ac:dyDescent="0.3">
      <c r="A215" s="18" t="s">
        <v>679</v>
      </c>
      <c r="B215" s="16" t="s">
        <v>351</v>
      </c>
      <c r="C215" s="17"/>
      <c r="D215" s="17"/>
      <c r="E215" s="17"/>
      <c r="F215" s="17"/>
      <c r="G215" s="19" t="s">
        <v>680</v>
      </c>
      <c r="H215" s="28">
        <v>10800.53</v>
      </c>
      <c r="I215" s="28">
        <v>2992</v>
      </c>
      <c r="J215" s="28">
        <v>0</v>
      </c>
      <c r="K215" s="28">
        <v>13792.53</v>
      </c>
      <c r="L215" s="21"/>
    </row>
    <row r="216" spans="1:12" x14ac:dyDescent="0.3">
      <c r="A216" s="22" t="s">
        <v>351</v>
      </c>
      <c r="B216" s="16" t="s">
        <v>351</v>
      </c>
      <c r="C216" s="17"/>
      <c r="D216" s="17"/>
      <c r="E216" s="17"/>
      <c r="F216" s="17"/>
      <c r="G216" s="23" t="s">
        <v>351</v>
      </c>
      <c r="H216" s="31"/>
      <c r="I216" s="31"/>
      <c r="J216" s="31"/>
      <c r="K216" s="31"/>
      <c r="L216" s="25"/>
    </row>
    <row r="217" spans="1:12" x14ac:dyDescent="0.3">
      <c r="A217" s="10" t="s">
        <v>681</v>
      </c>
      <c r="B217" s="16" t="s">
        <v>351</v>
      </c>
      <c r="C217" s="17"/>
      <c r="D217" s="17"/>
      <c r="E217" s="11" t="s">
        <v>682</v>
      </c>
      <c r="F217" s="12"/>
      <c r="G217" s="12"/>
      <c r="H217" s="45">
        <v>319832.96999999997</v>
      </c>
      <c r="I217" s="45">
        <v>65886.3</v>
      </c>
      <c r="J217" s="45">
        <v>20226.169999999998</v>
      </c>
      <c r="K217" s="45">
        <v>365493.1</v>
      </c>
      <c r="L217" s="73">
        <f>I217-J217</f>
        <v>45660.130000000005</v>
      </c>
    </row>
    <row r="218" spans="1:12" x14ac:dyDescent="0.3">
      <c r="A218" s="10" t="s">
        <v>683</v>
      </c>
      <c r="B218" s="16" t="s">
        <v>351</v>
      </c>
      <c r="C218" s="17"/>
      <c r="D218" s="17"/>
      <c r="E218" s="17"/>
      <c r="F218" s="11" t="s">
        <v>631</v>
      </c>
      <c r="G218" s="12"/>
      <c r="H218" s="45">
        <v>319832.96999999997</v>
      </c>
      <c r="I218" s="45">
        <v>65886.3</v>
      </c>
      <c r="J218" s="45">
        <v>20226.169999999998</v>
      </c>
      <c r="K218" s="45">
        <v>365493.1</v>
      </c>
      <c r="L218" s="72"/>
    </row>
    <row r="219" spans="1:12" x14ac:dyDescent="0.3">
      <c r="A219" s="18" t="s">
        <v>684</v>
      </c>
      <c r="B219" s="16" t="s">
        <v>351</v>
      </c>
      <c r="C219" s="17"/>
      <c r="D219" s="17"/>
      <c r="E219" s="17"/>
      <c r="F219" s="17"/>
      <c r="G219" s="19" t="s">
        <v>611</v>
      </c>
      <c r="H219" s="28">
        <v>140229.1</v>
      </c>
      <c r="I219" s="28">
        <v>22896.27</v>
      </c>
      <c r="J219" s="28">
        <v>28.45</v>
      </c>
      <c r="K219" s="28">
        <v>163096.92000000001</v>
      </c>
      <c r="L219" s="21"/>
    </row>
    <row r="220" spans="1:12" x14ac:dyDescent="0.3">
      <c r="A220" s="18" t="s">
        <v>685</v>
      </c>
      <c r="B220" s="16" t="s">
        <v>351</v>
      </c>
      <c r="C220" s="17"/>
      <c r="D220" s="17"/>
      <c r="E220" s="17"/>
      <c r="F220" s="17"/>
      <c r="G220" s="19" t="s">
        <v>613</v>
      </c>
      <c r="H220" s="28">
        <v>517.59</v>
      </c>
      <c r="I220" s="28">
        <v>12159.06</v>
      </c>
      <c r="J220" s="28">
        <v>11223.87</v>
      </c>
      <c r="K220" s="28">
        <v>1452.78</v>
      </c>
      <c r="L220" s="21"/>
    </row>
    <row r="221" spans="1:12" x14ac:dyDescent="0.3">
      <c r="A221" s="18" t="s">
        <v>686</v>
      </c>
      <c r="B221" s="16" t="s">
        <v>351</v>
      </c>
      <c r="C221" s="17"/>
      <c r="D221" s="17"/>
      <c r="E221" s="17"/>
      <c r="F221" s="17"/>
      <c r="G221" s="19" t="s">
        <v>615</v>
      </c>
      <c r="H221" s="28">
        <v>12761.61</v>
      </c>
      <c r="I221" s="28">
        <v>9119.5</v>
      </c>
      <c r="J221" s="28">
        <v>7248.83</v>
      </c>
      <c r="K221" s="28">
        <v>14632.28</v>
      </c>
      <c r="L221" s="21"/>
    </row>
    <row r="222" spans="1:12" x14ac:dyDescent="0.3">
      <c r="A222" s="18" t="s">
        <v>687</v>
      </c>
      <c r="B222" s="16" t="s">
        <v>351</v>
      </c>
      <c r="C222" s="17"/>
      <c r="D222" s="17"/>
      <c r="E222" s="17"/>
      <c r="F222" s="17"/>
      <c r="G222" s="19" t="s">
        <v>648</v>
      </c>
      <c r="H222" s="28">
        <v>14742.88</v>
      </c>
      <c r="I222" s="28">
        <v>0</v>
      </c>
      <c r="J222" s="28">
        <v>0</v>
      </c>
      <c r="K222" s="28">
        <v>14742.88</v>
      </c>
      <c r="L222" s="21"/>
    </row>
    <row r="223" spans="1:12" x14ac:dyDescent="0.3">
      <c r="A223" s="18" t="s">
        <v>688</v>
      </c>
      <c r="B223" s="16" t="s">
        <v>351</v>
      </c>
      <c r="C223" s="17"/>
      <c r="D223" s="17"/>
      <c r="E223" s="17"/>
      <c r="F223" s="17"/>
      <c r="G223" s="19" t="s">
        <v>617</v>
      </c>
      <c r="H223" s="28">
        <v>38800.480000000003</v>
      </c>
      <c r="I223" s="28">
        <v>6087.91</v>
      </c>
      <c r="J223" s="28">
        <v>0</v>
      </c>
      <c r="K223" s="28">
        <v>44888.39</v>
      </c>
      <c r="L223" s="21"/>
    </row>
    <row r="224" spans="1:12" x14ac:dyDescent="0.3">
      <c r="A224" s="18" t="s">
        <v>689</v>
      </c>
      <c r="B224" s="16" t="s">
        <v>351</v>
      </c>
      <c r="C224" s="17"/>
      <c r="D224" s="17"/>
      <c r="E224" s="17"/>
      <c r="F224" s="17"/>
      <c r="G224" s="19" t="s">
        <v>619</v>
      </c>
      <c r="H224" s="28">
        <v>19301.93</v>
      </c>
      <c r="I224" s="28">
        <v>1829.48</v>
      </c>
      <c r="J224" s="28">
        <v>0</v>
      </c>
      <c r="K224" s="28">
        <v>21131.41</v>
      </c>
      <c r="L224" s="21"/>
    </row>
    <row r="225" spans="1:12" x14ac:dyDescent="0.3">
      <c r="A225" s="18" t="s">
        <v>690</v>
      </c>
      <c r="B225" s="16" t="s">
        <v>351</v>
      </c>
      <c r="C225" s="17"/>
      <c r="D225" s="17"/>
      <c r="E225" s="17"/>
      <c r="F225" s="17"/>
      <c r="G225" s="19" t="s">
        <v>621</v>
      </c>
      <c r="H225" s="28">
        <v>1453.64</v>
      </c>
      <c r="I225" s="28">
        <v>228.58</v>
      </c>
      <c r="J225" s="28">
        <v>0</v>
      </c>
      <c r="K225" s="28">
        <v>1682.22</v>
      </c>
      <c r="L225" s="21"/>
    </row>
    <row r="226" spans="1:12" x14ac:dyDescent="0.3">
      <c r="A226" s="18" t="s">
        <v>691</v>
      </c>
      <c r="B226" s="16" t="s">
        <v>351</v>
      </c>
      <c r="C226" s="17"/>
      <c r="D226" s="17"/>
      <c r="E226" s="17"/>
      <c r="F226" s="17"/>
      <c r="G226" s="19" t="s">
        <v>623</v>
      </c>
      <c r="H226" s="28">
        <v>25431.33</v>
      </c>
      <c r="I226" s="28">
        <v>2178.77</v>
      </c>
      <c r="J226" s="28">
        <v>1096.05</v>
      </c>
      <c r="K226" s="28">
        <v>26514.05</v>
      </c>
      <c r="L226" s="21"/>
    </row>
    <row r="227" spans="1:12" x14ac:dyDescent="0.3">
      <c r="A227" s="18" t="s">
        <v>692</v>
      </c>
      <c r="B227" s="16" t="s">
        <v>351</v>
      </c>
      <c r="C227" s="17"/>
      <c r="D227" s="17"/>
      <c r="E227" s="17"/>
      <c r="F227" s="17"/>
      <c r="G227" s="19" t="s">
        <v>625</v>
      </c>
      <c r="H227" s="28">
        <v>1221.19</v>
      </c>
      <c r="I227" s="28">
        <v>170.8</v>
      </c>
      <c r="J227" s="28">
        <v>0</v>
      </c>
      <c r="K227" s="28">
        <v>1391.99</v>
      </c>
      <c r="L227" s="21"/>
    </row>
    <row r="228" spans="1:12" x14ac:dyDescent="0.3">
      <c r="A228" s="18" t="s">
        <v>693</v>
      </c>
      <c r="B228" s="16" t="s">
        <v>351</v>
      </c>
      <c r="C228" s="17"/>
      <c r="D228" s="17"/>
      <c r="E228" s="17"/>
      <c r="F228" s="17"/>
      <c r="G228" s="19" t="s">
        <v>627</v>
      </c>
      <c r="H228" s="28">
        <v>48615.88</v>
      </c>
      <c r="I228" s="28">
        <v>7895.8</v>
      </c>
      <c r="J228" s="28">
        <v>0</v>
      </c>
      <c r="K228" s="28">
        <v>56511.68</v>
      </c>
      <c r="L228" s="21"/>
    </row>
    <row r="229" spans="1:12" x14ac:dyDescent="0.3">
      <c r="A229" s="18" t="s">
        <v>694</v>
      </c>
      <c r="B229" s="16" t="s">
        <v>351</v>
      </c>
      <c r="C229" s="17"/>
      <c r="D229" s="17"/>
      <c r="E229" s="17"/>
      <c r="F229" s="17"/>
      <c r="G229" s="19" t="s">
        <v>656</v>
      </c>
      <c r="H229" s="28">
        <v>16757.34</v>
      </c>
      <c r="I229" s="28">
        <v>3320.13</v>
      </c>
      <c r="J229" s="28">
        <v>628.97</v>
      </c>
      <c r="K229" s="28">
        <v>19448.5</v>
      </c>
      <c r="L229" s="21"/>
    </row>
    <row r="230" spans="1:12" x14ac:dyDescent="0.3">
      <c r="A230" s="22" t="s">
        <v>351</v>
      </c>
      <c r="B230" s="16" t="s">
        <v>351</v>
      </c>
      <c r="C230" s="17"/>
      <c r="D230" s="17"/>
      <c r="E230" s="17"/>
      <c r="F230" s="17"/>
      <c r="G230" s="23" t="s">
        <v>351</v>
      </c>
      <c r="H230" s="31"/>
      <c r="I230" s="31"/>
      <c r="J230" s="31"/>
      <c r="K230" s="31"/>
      <c r="L230" s="25"/>
    </row>
    <row r="231" spans="1:12" x14ac:dyDescent="0.3">
      <c r="A231" s="10" t="s">
        <v>696</v>
      </c>
      <c r="B231" s="16" t="s">
        <v>351</v>
      </c>
      <c r="C231" s="17"/>
      <c r="D231" s="11" t="s">
        <v>697</v>
      </c>
      <c r="E231" s="12"/>
      <c r="F231" s="12"/>
      <c r="G231" s="12"/>
      <c r="H231" s="45">
        <v>3867372.62</v>
      </c>
      <c r="I231" s="45">
        <v>603783.19999999995</v>
      </c>
      <c r="J231" s="45">
        <v>7.0000000000000007E-2</v>
      </c>
      <c r="K231" s="45">
        <v>4471155.75</v>
      </c>
      <c r="L231" s="73">
        <f>I231-J231</f>
        <v>603783.13</v>
      </c>
    </row>
    <row r="232" spans="1:12" x14ac:dyDescent="0.3">
      <c r="A232" s="10" t="s">
        <v>698</v>
      </c>
      <c r="B232" s="16" t="s">
        <v>351</v>
      </c>
      <c r="C232" s="17"/>
      <c r="D232" s="17"/>
      <c r="E232" s="11" t="s">
        <v>697</v>
      </c>
      <c r="F232" s="12"/>
      <c r="G232" s="12"/>
      <c r="H232" s="45">
        <v>3867372.62</v>
      </c>
      <c r="I232" s="45">
        <v>603783.19999999995</v>
      </c>
      <c r="J232" s="45">
        <v>7.0000000000000007E-2</v>
      </c>
      <c r="K232" s="45">
        <v>4471155.75</v>
      </c>
      <c r="L232" s="72"/>
    </row>
    <row r="233" spans="1:12" x14ac:dyDescent="0.3">
      <c r="A233" s="10" t="s">
        <v>699</v>
      </c>
      <c r="B233" s="16" t="s">
        <v>351</v>
      </c>
      <c r="C233" s="17"/>
      <c r="D233" s="17"/>
      <c r="E233" s="17"/>
      <c r="F233" s="11" t="s">
        <v>697</v>
      </c>
      <c r="G233" s="12"/>
      <c r="H233" s="45">
        <v>3867372.62</v>
      </c>
      <c r="I233" s="45">
        <v>603783.19999999995</v>
      </c>
      <c r="J233" s="45">
        <v>7.0000000000000007E-2</v>
      </c>
      <c r="K233" s="45">
        <v>4471155.75</v>
      </c>
      <c r="L233" s="72"/>
    </row>
    <row r="234" spans="1:12" x14ac:dyDescent="0.3">
      <c r="A234" s="18" t="s">
        <v>700</v>
      </c>
      <c r="B234" s="16" t="s">
        <v>351</v>
      </c>
      <c r="C234" s="17"/>
      <c r="D234" s="17"/>
      <c r="E234" s="17"/>
      <c r="F234" s="17"/>
      <c r="G234" s="19" t="s">
        <v>701</v>
      </c>
      <c r="H234" s="28">
        <v>136136.03</v>
      </c>
      <c r="I234" s="28">
        <v>19448.03</v>
      </c>
      <c r="J234" s="28">
        <v>0.03</v>
      </c>
      <c r="K234" s="28">
        <v>155584.03</v>
      </c>
      <c r="L234" s="73">
        <f t="shared" ref="L234:L242" si="0">I234-J234</f>
        <v>19448</v>
      </c>
    </row>
    <row r="235" spans="1:12" x14ac:dyDescent="0.3">
      <c r="A235" s="18" t="s">
        <v>702</v>
      </c>
      <c r="B235" s="16" t="s">
        <v>351</v>
      </c>
      <c r="C235" s="17"/>
      <c r="D235" s="17"/>
      <c r="E235" s="17"/>
      <c r="F235" s="17"/>
      <c r="G235" s="19" t="s">
        <v>703</v>
      </c>
      <c r="H235" s="28">
        <v>45276</v>
      </c>
      <c r="I235" s="28">
        <v>6468</v>
      </c>
      <c r="J235" s="28">
        <v>0</v>
      </c>
      <c r="K235" s="28">
        <v>51744</v>
      </c>
      <c r="L235" s="73">
        <f t="shared" si="0"/>
        <v>6468</v>
      </c>
    </row>
    <row r="236" spans="1:12" x14ac:dyDescent="0.3">
      <c r="A236" s="18" t="s">
        <v>704</v>
      </c>
      <c r="B236" s="16" t="s">
        <v>351</v>
      </c>
      <c r="C236" s="17"/>
      <c r="D236" s="17"/>
      <c r="E236" s="17"/>
      <c r="F236" s="17"/>
      <c r="G236" s="19" t="s">
        <v>705</v>
      </c>
      <c r="H236" s="28">
        <v>9795.9</v>
      </c>
      <c r="I236" s="28">
        <v>52543.519999999997</v>
      </c>
      <c r="J236" s="28">
        <v>0</v>
      </c>
      <c r="K236" s="28">
        <v>62339.42</v>
      </c>
      <c r="L236" s="73">
        <f t="shared" si="0"/>
        <v>52543.519999999997</v>
      </c>
    </row>
    <row r="237" spans="1:12" x14ac:dyDescent="0.3">
      <c r="A237" s="18" t="s">
        <v>706</v>
      </c>
      <c r="B237" s="16" t="s">
        <v>351</v>
      </c>
      <c r="C237" s="17"/>
      <c r="D237" s="17"/>
      <c r="E237" s="17"/>
      <c r="F237" s="17"/>
      <c r="G237" s="19" t="s">
        <v>707</v>
      </c>
      <c r="H237" s="28">
        <v>33188.75</v>
      </c>
      <c r="I237" s="28">
        <v>4626.5</v>
      </c>
      <c r="J237" s="28">
        <v>0</v>
      </c>
      <c r="K237" s="28">
        <v>37815.25</v>
      </c>
      <c r="L237" s="73">
        <f t="shared" si="0"/>
        <v>4626.5</v>
      </c>
    </row>
    <row r="238" spans="1:12" x14ac:dyDescent="0.3">
      <c r="A238" s="18" t="s">
        <v>708</v>
      </c>
      <c r="B238" s="16" t="s">
        <v>351</v>
      </c>
      <c r="C238" s="17"/>
      <c r="D238" s="17"/>
      <c r="E238" s="17"/>
      <c r="F238" s="17"/>
      <c r="G238" s="19" t="s">
        <v>709</v>
      </c>
      <c r="H238" s="28">
        <v>1355443.74</v>
      </c>
      <c r="I238" s="28">
        <v>193634.82</v>
      </c>
      <c r="J238" s="28">
        <v>0</v>
      </c>
      <c r="K238" s="28">
        <v>1549078.56</v>
      </c>
      <c r="L238" s="73">
        <f t="shared" si="0"/>
        <v>193634.82</v>
      </c>
    </row>
    <row r="239" spans="1:12" x14ac:dyDescent="0.3">
      <c r="A239" s="18" t="s">
        <v>710</v>
      </c>
      <c r="B239" s="16" t="s">
        <v>351</v>
      </c>
      <c r="C239" s="17"/>
      <c r="D239" s="17"/>
      <c r="E239" s="17"/>
      <c r="F239" s="17"/>
      <c r="G239" s="19" t="s">
        <v>711</v>
      </c>
      <c r="H239" s="28">
        <v>8229.93</v>
      </c>
      <c r="I239" s="28">
        <v>660</v>
      </c>
      <c r="J239" s="28">
        <v>0</v>
      </c>
      <c r="K239" s="28">
        <v>8889.93</v>
      </c>
      <c r="L239" s="73">
        <f t="shared" si="0"/>
        <v>660</v>
      </c>
    </row>
    <row r="240" spans="1:12" x14ac:dyDescent="0.3">
      <c r="A240" s="18" t="s">
        <v>712</v>
      </c>
      <c r="B240" s="16" t="s">
        <v>351</v>
      </c>
      <c r="C240" s="17"/>
      <c r="D240" s="17"/>
      <c r="E240" s="17"/>
      <c r="F240" s="17"/>
      <c r="G240" s="19" t="s">
        <v>713</v>
      </c>
      <c r="H240" s="28">
        <v>1780899.79</v>
      </c>
      <c r="I240" s="28">
        <v>272623.64</v>
      </c>
      <c r="J240" s="28">
        <v>0</v>
      </c>
      <c r="K240" s="28">
        <v>2053523.43</v>
      </c>
      <c r="L240" s="73">
        <f t="shared" si="0"/>
        <v>272623.64</v>
      </c>
    </row>
    <row r="241" spans="1:12" x14ac:dyDescent="0.3">
      <c r="A241" s="18" t="s">
        <v>714</v>
      </c>
      <c r="B241" s="16" t="s">
        <v>351</v>
      </c>
      <c r="C241" s="17"/>
      <c r="D241" s="17"/>
      <c r="E241" s="17"/>
      <c r="F241" s="17"/>
      <c r="G241" s="19" t="s">
        <v>715</v>
      </c>
      <c r="H241" s="28">
        <v>358840.97</v>
      </c>
      <c r="I241" s="28">
        <v>33898.120000000003</v>
      </c>
      <c r="J241" s="28">
        <v>0.01</v>
      </c>
      <c r="K241" s="28">
        <v>392739.08</v>
      </c>
      <c r="L241" s="73">
        <f t="shared" si="0"/>
        <v>33898.11</v>
      </c>
    </row>
    <row r="242" spans="1:12" x14ac:dyDescent="0.3">
      <c r="A242" s="18" t="s">
        <v>716</v>
      </c>
      <c r="B242" s="16" t="s">
        <v>351</v>
      </c>
      <c r="C242" s="17"/>
      <c r="D242" s="17"/>
      <c r="E242" s="17"/>
      <c r="F242" s="17"/>
      <c r="G242" s="19" t="s">
        <v>717</v>
      </c>
      <c r="H242" s="28">
        <v>139561.51</v>
      </c>
      <c r="I242" s="28">
        <v>19880.57</v>
      </c>
      <c r="J242" s="28">
        <v>0.03</v>
      </c>
      <c r="K242" s="28">
        <v>159442.04999999999</v>
      </c>
      <c r="L242" s="73">
        <f t="shared" si="0"/>
        <v>19880.54</v>
      </c>
    </row>
    <row r="243" spans="1:12" x14ac:dyDescent="0.3">
      <c r="A243" s="22" t="s">
        <v>351</v>
      </c>
      <c r="B243" s="16" t="s">
        <v>351</v>
      </c>
      <c r="C243" s="17"/>
      <c r="D243" s="17"/>
      <c r="E243" s="17"/>
      <c r="F243" s="17"/>
      <c r="G243" s="23" t="s">
        <v>351</v>
      </c>
      <c r="H243" s="31"/>
      <c r="I243" s="31"/>
      <c r="J243" s="31"/>
      <c r="K243" s="31"/>
      <c r="L243" s="25"/>
    </row>
    <row r="244" spans="1:12" x14ac:dyDescent="0.3">
      <c r="A244" s="10" t="s">
        <v>718</v>
      </c>
      <c r="B244" s="15" t="s">
        <v>351</v>
      </c>
      <c r="C244" s="11" t="s">
        <v>719</v>
      </c>
      <c r="D244" s="12"/>
      <c r="E244" s="12"/>
      <c r="F244" s="12"/>
      <c r="G244" s="12"/>
      <c r="H244" s="45">
        <v>2228926.9900000002</v>
      </c>
      <c r="I244" s="45">
        <v>336581.21</v>
      </c>
      <c r="J244" s="45">
        <v>0.02</v>
      </c>
      <c r="K244" s="45">
        <v>2565508.1800000002</v>
      </c>
      <c r="L244" s="73">
        <f>I244-J244</f>
        <v>336581.19</v>
      </c>
    </row>
    <row r="245" spans="1:12" x14ac:dyDescent="0.3">
      <c r="A245" s="10" t="s">
        <v>720</v>
      </c>
      <c r="B245" s="16" t="s">
        <v>351</v>
      </c>
      <c r="C245" s="17"/>
      <c r="D245" s="11" t="s">
        <v>719</v>
      </c>
      <c r="E245" s="12"/>
      <c r="F245" s="12"/>
      <c r="G245" s="12"/>
      <c r="H245" s="45">
        <v>2228926.9900000002</v>
      </c>
      <c r="I245" s="45">
        <v>336581.21</v>
      </c>
      <c r="J245" s="45">
        <v>0.02</v>
      </c>
      <c r="K245" s="45">
        <v>2565508.1800000002</v>
      </c>
      <c r="L245" s="72"/>
    </row>
    <row r="246" spans="1:12" x14ac:dyDescent="0.3">
      <c r="A246" s="10" t="s">
        <v>721</v>
      </c>
      <c r="B246" s="16" t="s">
        <v>351</v>
      </c>
      <c r="C246" s="17"/>
      <c r="D246" s="17"/>
      <c r="E246" s="11" t="s">
        <v>719</v>
      </c>
      <c r="F246" s="12"/>
      <c r="G246" s="12"/>
      <c r="H246" s="45">
        <v>2228926.9900000002</v>
      </c>
      <c r="I246" s="45">
        <v>336581.21</v>
      </c>
      <c r="J246" s="45">
        <v>0.02</v>
      </c>
      <c r="K246" s="45">
        <v>2565508.1800000002</v>
      </c>
      <c r="L246" s="72"/>
    </row>
    <row r="247" spans="1:12" x14ac:dyDescent="0.3">
      <c r="A247" s="10" t="s">
        <v>722</v>
      </c>
      <c r="B247" s="16" t="s">
        <v>351</v>
      </c>
      <c r="C247" s="17"/>
      <c r="D247" s="17"/>
      <c r="E247" s="17"/>
      <c r="F247" s="11" t="s">
        <v>723</v>
      </c>
      <c r="G247" s="12"/>
      <c r="H247" s="45">
        <v>277842.48</v>
      </c>
      <c r="I247" s="45">
        <v>34101.599999999999</v>
      </c>
      <c r="J247" s="45">
        <v>0.02</v>
      </c>
      <c r="K247" s="45">
        <v>311944.06</v>
      </c>
      <c r="L247" s="73">
        <f>I247-J247</f>
        <v>34101.58</v>
      </c>
    </row>
    <row r="248" spans="1:12" x14ac:dyDescent="0.3">
      <c r="A248" s="18" t="s">
        <v>724</v>
      </c>
      <c r="B248" s="16" t="s">
        <v>351</v>
      </c>
      <c r="C248" s="17"/>
      <c r="D248" s="17"/>
      <c r="E248" s="17"/>
      <c r="F248" s="17"/>
      <c r="G248" s="19" t="s">
        <v>725</v>
      </c>
      <c r="H248" s="28">
        <v>277842.48</v>
      </c>
      <c r="I248" s="28">
        <v>34101.599999999999</v>
      </c>
      <c r="J248" s="28">
        <v>0.02</v>
      </c>
      <c r="K248" s="28">
        <v>311944.06</v>
      </c>
      <c r="L248" s="21"/>
    </row>
    <row r="249" spans="1:12" x14ac:dyDescent="0.3">
      <c r="A249" s="22" t="s">
        <v>351</v>
      </c>
      <c r="B249" s="16" t="s">
        <v>351</v>
      </c>
      <c r="C249" s="17"/>
      <c r="D249" s="17"/>
      <c r="E249" s="17"/>
      <c r="F249" s="17"/>
      <c r="G249" s="23" t="s">
        <v>351</v>
      </c>
      <c r="H249" s="31"/>
      <c r="I249" s="31"/>
      <c r="J249" s="31"/>
      <c r="K249" s="31"/>
      <c r="L249" s="25"/>
    </row>
    <row r="250" spans="1:12" x14ac:dyDescent="0.3">
      <c r="A250" s="10" t="s">
        <v>726</v>
      </c>
      <c r="B250" s="16" t="s">
        <v>351</v>
      </c>
      <c r="C250" s="17"/>
      <c r="D250" s="17"/>
      <c r="E250" s="17"/>
      <c r="F250" s="11" t="s">
        <v>727</v>
      </c>
      <c r="G250" s="12"/>
      <c r="H250" s="45">
        <v>806130.85</v>
      </c>
      <c r="I250" s="45">
        <v>116928.23</v>
      </c>
      <c r="J250" s="45">
        <v>0</v>
      </c>
      <c r="K250" s="45">
        <v>923059.08</v>
      </c>
      <c r="L250" s="73">
        <f>I250-J250</f>
        <v>116928.23</v>
      </c>
    </row>
    <row r="251" spans="1:12" x14ac:dyDescent="0.3">
      <c r="A251" s="18" t="s">
        <v>728</v>
      </c>
      <c r="B251" s="16" t="s">
        <v>351</v>
      </c>
      <c r="C251" s="17"/>
      <c r="D251" s="17"/>
      <c r="E251" s="17"/>
      <c r="F251" s="17"/>
      <c r="G251" s="19" t="s">
        <v>729</v>
      </c>
      <c r="H251" s="28">
        <v>313180.78999999998</v>
      </c>
      <c r="I251" s="28">
        <v>48945.71</v>
      </c>
      <c r="J251" s="28">
        <v>0</v>
      </c>
      <c r="K251" s="28">
        <v>362126.5</v>
      </c>
      <c r="L251" s="73">
        <f t="shared" ref="L251:L256" si="1">I251-J251</f>
        <v>48945.71</v>
      </c>
    </row>
    <row r="252" spans="1:12" x14ac:dyDescent="0.3">
      <c r="A252" s="18" t="s">
        <v>730</v>
      </c>
      <c r="B252" s="16" t="s">
        <v>351</v>
      </c>
      <c r="C252" s="17"/>
      <c r="D252" s="17"/>
      <c r="E252" s="17"/>
      <c r="F252" s="17"/>
      <c r="G252" s="19" t="s">
        <v>731</v>
      </c>
      <c r="H252" s="28">
        <v>243684.23</v>
      </c>
      <c r="I252" s="28">
        <v>33664.04</v>
      </c>
      <c r="J252" s="28">
        <v>0</v>
      </c>
      <c r="K252" s="28">
        <v>277348.27</v>
      </c>
      <c r="L252" s="73">
        <f t="shared" si="1"/>
        <v>33664.04</v>
      </c>
    </row>
    <row r="253" spans="1:12" x14ac:dyDescent="0.3">
      <c r="A253" s="18" t="s">
        <v>732</v>
      </c>
      <c r="B253" s="16" t="s">
        <v>351</v>
      </c>
      <c r="C253" s="17"/>
      <c r="D253" s="17"/>
      <c r="E253" s="17"/>
      <c r="F253" s="17"/>
      <c r="G253" s="19" t="s">
        <v>733</v>
      </c>
      <c r="H253" s="28">
        <v>192131.77</v>
      </c>
      <c r="I253" s="28">
        <v>25536.62</v>
      </c>
      <c r="J253" s="28">
        <v>0</v>
      </c>
      <c r="K253" s="28">
        <v>217668.39</v>
      </c>
      <c r="L253" s="73">
        <f t="shared" si="1"/>
        <v>25536.62</v>
      </c>
    </row>
    <row r="254" spans="1:12" x14ac:dyDescent="0.3">
      <c r="A254" s="18" t="s">
        <v>734</v>
      </c>
      <c r="B254" s="16" t="s">
        <v>351</v>
      </c>
      <c r="C254" s="17"/>
      <c r="D254" s="17"/>
      <c r="E254" s="17"/>
      <c r="F254" s="17"/>
      <c r="G254" s="19" t="s">
        <v>735</v>
      </c>
      <c r="H254" s="28">
        <v>57134.06</v>
      </c>
      <c r="I254" s="28">
        <v>8781.86</v>
      </c>
      <c r="J254" s="28">
        <v>0</v>
      </c>
      <c r="K254" s="28">
        <v>65915.92</v>
      </c>
      <c r="L254" s="73">
        <f t="shared" si="1"/>
        <v>8781.86</v>
      </c>
    </row>
    <row r="255" spans="1:12" x14ac:dyDescent="0.3">
      <c r="A255" s="22" t="s">
        <v>351</v>
      </c>
      <c r="B255" s="16" t="s">
        <v>351</v>
      </c>
      <c r="C255" s="17"/>
      <c r="D255" s="17"/>
      <c r="E255" s="17"/>
      <c r="F255" s="17"/>
      <c r="G255" s="23" t="s">
        <v>351</v>
      </c>
      <c r="H255" s="31"/>
      <c r="I255" s="31"/>
      <c r="J255" s="31"/>
      <c r="K255" s="31"/>
      <c r="L255" s="25"/>
    </row>
    <row r="256" spans="1:12" x14ac:dyDescent="0.3">
      <c r="A256" s="10" t="s">
        <v>736</v>
      </c>
      <c r="B256" s="16" t="s">
        <v>351</v>
      </c>
      <c r="C256" s="17"/>
      <c r="D256" s="17"/>
      <c r="E256" s="17"/>
      <c r="F256" s="11" t="s">
        <v>737</v>
      </c>
      <c r="G256" s="12"/>
      <c r="H256" s="45">
        <v>11128.53</v>
      </c>
      <c r="I256" s="45">
        <v>0</v>
      </c>
      <c r="J256" s="45">
        <v>0</v>
      </c>
      <c r="K256" s="45">
        <v>11128.53</v>
      </c>
      <c r="L256" s="73">
        <f t="shared" si="1"/>
        <v>0</v>
      </c>
    </row>
    <row r="257" spans="1:12" x14ac:dyDescent="0.3">
      <c r="A257" s="18" t="s">
        <v>738</v>
      </c>
      <c r="B257" s="16" t="s">
        <v>351</v>
      </c>
      <c r="C257" s="17"/>
      <c r="D257" s="17"/>
      <c r="E257" s="17"/>
      <c r="F257" s="17"/>
      <c r="G257" s="19" t="s">
        <v>739</v>
      </c>
      <c r="H257" s="28">
        <v>11128.53</v>
      </c>
      <c r="I257" s="28">
        <v>0</v>
      </c>
      <c r="J257" s="28">
        <v>0</v>
      </c>
      <c r="K257" s="28">
        <v>11128.53</v>
      </c>
      <c r="L257" s="21"/>
    </row>
    <row r="258" spans="1:12" x14ac:dyDescent="0.3">
      <c r="A258" s="22" t="s">
        <v>351</v>
      </c>
      <c r="B258" s="16" t="s">
        <v>351</v>
      </c>
      <c r="C258" s="17"/>
      <c r="D258" s="17"/>
      <c r="E258" s="17"/>
      <c r="F258" s="17"/>
      <c r="G258" s="23" t="s">
        <v>351</v>
      </c>
      <c r="H258" s="31"/>
      <c r="I258" s="31"/>
      <c r="J258" s="31"/>
      <c r="K258" s="31"/>
      <c r="L258" s="25"/>
    </row>
    <row r="259" spans="1:12" x14ac:dyDescent="0.3">
      <c r="A259" s="10" t="s">
        <v>742</v>
      </c>
      <c r="B259" s="16" t="s">
        <v>351</v>
      </c>
      <c r="C259" s="17"/>
      <c r="D259" s="17"/>
      <c r="E259" s="17"/>
      <c r="F259" s="11" t="s">
        <v>743</v>
      </c>
      <c r="G259" s="12"/>
      <c r="H259" s="45">
        <v>3056.37</v>
      </c>
      <c r="I259" s="45">
        <v>28.65</v>
      </c>
      <c r="J259" s="45">
        <v>0</v>
      </c>
      <c r="K259" s="45">
        <v>3085.02</v>
      </c>
      <c r="L259" s="73">
        <f t="shared" ref="L259" si="2">I259-J259</f>
        <v>28.65</v>
      </c>
    </row>
    <row r="260" spans="1:12" x14ac:dyDescent="0.3">
      <c r="A260" s="18" t="s">
        <v>744</v>
      </c>
      <c r="B260" s="16" t="s">
        <v>351</v>
      </c>
      <c r="C260" s="17"/>
      <c r="D260" s="17"/>
      <c r="E260" s="17"/>
      <c r="F260" s="17"/>
      <c r="G260" s="19" t="s">
        <v>745</v>
      </c>
      <c r="H260" s="28">
        <v>275.33</v>
      </c>
      <c r="I260" s="28">
        <v>0</v>
      </c>
      <c r="J260" s="28">
        <v>0</v>
      </c>
      <c r="K260" s="28">
        <v>275.33</v>
      </c>
      <c r="L260" s="21"/>
    </row>
    <row r="261" spans="1:12" x14ac:dyDescent="0.3">
      <c r="A261" s="18" t="s">
        <v>746</v>
      </c>
      <c r="B261" s="16" t="s">
        <v>351</v>
      </c>
      <c r="C261" s="17"/>
      <c r="D261" s="17"/>
      <c r="E261" s="17"/>
      <c r="F261" s="17"/>
      <c r="G261" s="19" t="s">
        <v>747</v>
      </c>
      <c r="H261" s="28">
        <v>2293.61</v>
      </c>
      <c r="I261" s="28">
        <v>28.65</v>
      </c>
      <c r="J261" s="28">
        <v>0</v>
      </c>
      <c r="K261" s="28">
        <v>2322.2600000000002</v>
      </c>
      <c r="L261" s="21"/>
    </row>
    <row r="262" spans="1:12" x14ac:dyDescent="0.3">
      <c r="A262" s="18" t="s">
        <v>748</v>
      </c>
      <c r="B262" s="16" t="s">
        <v>351</v>
      </c>
      <c r="C262" s="17"/>
      <c r="D262" s="17"/>
      <c r="E262" s="17"/>
      <c r="F262" s="17"/>
      <c r="G262" s="19" t="s">
        <v>749</v>
      </c>
      <c r="H262" s="28">
        <v>357.63</v>
      </c>
      <c r="I262" s="28">
        <v>0</v>
      </c>
      <c r="J262" s="28">
        <v>0</v>
      </c>
      <c r="K262" s="28">
        <v>357.63</v>
      </c>
      <c r="L262" s="21"/>
    </row>
    <row r="263" spans="1:12" x14ac:dyDescent="0.3">
      <c r="A263" s="18" t="s">
        <v>750</v>
      </c>
      <c r="B263" s="16" t="s">
        <v>351</v>
      </c>
      <c r="C263" s="17"/>
      <c r="D263" s="17"/>
      <c r="E263" s="17"/>
      <c r="F263" s="17"/>
      <c r="G263" s="19" t="s">
        <v>751</v>
      </c>
      <c r="H263" s="28">
        <v>129.80000000000001</v>
      </c>
      <c r="I263" s="28">
        <v>0</v>
      </c>
      <c r="J263" s="28">
        <v>0</v>
      </c>
      <c r="K263" s="28">
        <v>129.80000000000001</v>
      </c>
      <c r="L263" s="21"/>
    </row>
    <row r="264" spans="1:12" x14ac:dyDescent="0.3">
      <c r="A264" s="22" t="s">
        <v>351</v>
      </c>
      <c r="B264" s="16" t="s">
        <v>351</v>
      </c>
      <c r="C264" s="17"/>
      <c r="D264" s="17"/>
      <c r="E264" s="17"/>
      <c r="F264" s="17"/>
      <c r="G264" s="23" t="s">
        <v>351</v>
      </c>
      <c r="H264" s="31"/>
      <c r="I264" s="31"/>
      <c r="J264" s="31"/>
      <c r="K264" s="31"/>
      <c r="L264" s="25"/>
    </row>
    <row r="265" spans="1:12" x14ac:dyDescent="0.3">
      <c r="A265" s="10" t="s">
        <v>752</v>
      </c>
      <c r="B265" s="16" t="s">
        <v>351</v>
      </c>
      <c r="C265" s="17"/>
      <c r="D265" s="17"/>
      <c r="E265" s="17"/>
      <c r="F265" s="11" t="s">
        <v>753</v>
      </c>
      <c r="G265" s="12"/>
      <c r="H265" s="45">
        <v>282172.5</v>
      </c>
      <c r="I265" s="45">
        <v>36625.74</v>
      </c>
      <c r="J265" s="45">
        <v>0</v>
      </c>
      <c r="K265" s="45">
        <v>318798.24</v>
      </c>
      <c r="L265" s="73">
        <f t="shared" ref="L265" si="3">I265-J265</f>
        <v>36625.74</v>
      </c>
    </row>
    <row r="266" spans="1:12" x14ac:dyDescent="0.3">
      <c r="A266" s="18" t="s">
        <v>754</v>
      </c>
      <c r="B266" s="16" t="s">
        <v>351</v>
      </c>
      <c r="C266" s="17"/>
      <c r="D266" s="17"/>
      <c r="E266" s="17"/>
      <c r="F266" s="17"/>
      <c r="G266" s="19" t="s">
        <v>755</v>
      </c>
      <c r="H266" s="28">
        <v>174721.2</v>
      </c>
      <c r="I266" s="28">
        <v>23992.33</v>
      </c>
      <c r="J266" s="28">
        <v>0</v>
      </c>
      <c r="K266" s="28">
        <v>198713.53</v>
      </c>
      <c r="L266" s="21"/>
    </row>
    <row r="267" spans="1:12" x14ac:dyDescent="0.3">
      <c r="A267" s="18" t="s">
        <v>756</v>
      </c>
      <c r="B267" s="16" t="s">
        <v>351</v>
      </c>
      <c r="C267" s="17"/>
      <c r="D267" s="17"/>
      <c r="E267" s="17"/>
      <c r="F267" s="17"/>
      <c r="G267" s="19" t="s">
        <v>757</v>
      </c>
      <c r="H267" s="28">
        <v>39405.550000000003</v>
      </c>
      <c r="I267" s="28">
        <v>2811.63</v>
      </c>
      <c r="J267" s="28">
        <v>0</v>
      </c>
      <c r="K267" s="28">
        <v>42217.18</v>
      </c>
      <c r="L267" s="21"/>
    </row>
    <row r="268" spans="1:12" x14ac:dyDescent="0.3">
      <c r="A268" s="18" t="s">
        <v>758</v>
      </c>
      <c r="B268" s="16" t="s">
        <v>351</v>
      </c>
      <c r="C268" s="17"/>
      <c r="D268" s="17"/>
      <c r="E268" s="17"/>
      <c r="F268" s="17"/>
      <c r="G268" s="19" t="s">
        <v>759</v>
      </c>
      <c r="H268" s="28">
        <v>740.66</v>
      </c>
      <c r="I268" s="28">
        <v>47</v>
      </c>
      <c r="J268" s="28">
        <v>0</v>
      </c>
      <c r="K268" s="28">
        <v>787.66</v>
      </c>
      <c r="L268" s="21"/>
    </row>
    <row r="269" spans="1:12" x14ac:dyDescent="0.3">
      <c r="A269" s="18" t="s">
        <v>760</v>
      </c>
      <c r="B269" s="16" t="s">
        <v>351</v>
      </c>
      <c r="C269" s="17"/>
      <c r="D269" s="17"/>
      <c r="E269" s="17"/>
      <c r="F269" s="17"/>
      <c r="G269" s="19" t="s">
        <v>761</v>
      </c>
      <c r="H269" s="28">
        <v>64095.15</v>
      </c>
      <c r="I269" s="28">
        <v>9379.0400000000009</v>
      </c>
      <c r="J269" s="28">
        <v>0</v>
      </c>
      <c r="K269" s="28">
        <v>73474.19</v>
      </c>
      <c r="L269" s="21"/>
    </row>
    <row r="270" spans="1:12" x14ac:dyDescent="0.3">
      <c r="A270" s="18" t="s">
        <v>762</v>
      </c>
      <c r="B270" s="16" t="s">
        <v>351</v>
      </c>
      <c r="C270" s="17"/>
      <c r="D270" s="17"/>
      <c r="E270" s="17"/>
      <c r="F270" s="17"/>
      <c r="G270" s="19" t="s">
        <v>715</v>
      </c>
      <c r="H270" s="28">
        <v>3209.94</v>
      </c>
      <c r="I270" s="28">
        <v>395.74</v>
      </c>
      <c r="J270" s="28">
        <v>0</v>
      </c>
      <c r="K270" s="28">
        <v>3605.68</v>
      </c>
      <c r="L270" s="21"/>
    </row>
    <row r="271" spans="1:12" x14ac:dyDescent="0.3">
      <c r="A271" s="22" t="s">
        <v>351</v>
      </c>
      <c r="B271" s="16" t="s">
        <v>351</v>
      </c>
      <c r="C271" s="17"/>
      <c r="D271" s="17"/>
      <c r="E271" s="17"/>
      <c r="F271" s="17"/>
      <c r="G271" s="23" t="s">
        <v>351</v>
      </c>
      <c r="H271" s="31"/>
      <c r="I271" s="31"/>
      <c r="J271" s="31"/>
      <c r="K271" s="31"/>
      <c r="L271" s="25"/>
    </row>
    <row r="272" spans="1:12" x14ac:dyDescent="0.3">
      <c r="A272" s="10" t="s">
        <v>763</v>
      </c>
      <c r="B272" s="16" t="s">
        <v>351</v>
      </c>
      <c r="C272" s="17"/>
      <c r="D272" s="17"/>
      <c r="E272" s="17"/>
      <c r="F272" s="11" t="s">
        <v>764</v>
      </c>
      <c r="G272" s="12"/>
      <c r="H272" s="45">
        <v>725569.68</v>
      </c>
      <c r="I272" s="45">
        <v>120604.44</v>
      </c>
      <c r="J272" s="45">
        <v>0</v>
      </c>
      <c r="K272" s="45">
        <v>846174.12</v>
      </c>
      <c r="L272" s="73">
        <f t="shared" ref="L272" si="4">I272-J272</f>
        <v>120604.44</v>
      </c>
    </row>
    <row r="273" spans="1:12" x14ac:dyDescent="0.3">
      <c r="A273" s="18" t="s">
        <v>765</v>
      </c>
      <c r="B273" s="16" t="s">
        <v>351</v>
      </c>
      <c r="C273" s="17"/>
      <c r="D273" s="17"/>
      <c r="E273" s="17"/>
      <c r="F273" s="17"/>
      <c r="G273" s="19" t="s">
        <v>554</v>
      </c>
      <c r="H273" s="28">
        <v>114606.08</v>
      </c>
      <c r="I273" s="28">
        <v>20200.36</v>
      </c>
      <c r="J273" s="28">
        <v>0</v>
      </c>
      <c r="K273" s="28">
        <v>134806.44</v>
      </c>
      <c r="L273" s="21"/>
    </row>
    <row r="274" spans="1:12" x14ac:dyDescent="0.3">
      <c r="A274" s="18" t="s">
        <v>766</v>
      </c>
      <c r="B274" s="16" t="s">
        <v>351</v>
      </c>
      <c r="C274" s="17"/>
      <c r="D274" s="17"/>
      <c r="E274" s="17"/>
      <c r="F274" s="17"/>
      <c r="G274" s="19" t="s">
        <v>767</v>
      </c>
      <c r="H274" s="28">
        <v>0</v>
      </c>
      <c r="I274" s="28">
        <v>1033.4000000000001</v>
      </c>
      <c r="J274" s="28">
        <v>0</v>
      </c>
      <c r="K274" s="28">
        <v>1033.4000000000001</v>
      </c>
      <c r="L274" s="21"/>
    </row>
    <row r="275" spans="1:12" x14ac:dyDescent="0.3">
      <c r="A275" s="18" t="s">
        <v>768</v>
      </c>
      <c r="B275" s="16" t="s">
        <v>351</v>
      </c>
      <c r="C275" s="17"/>
      <c r="D275" s="17"/>
      <c r="E275" s="17"/>
      <c r="F275" s="17"/>
      <c r="G275" s="19" t="s">
        <v>769</v>
      </c>
      <c r="H275" s="28">
        <v>20426.13</v>
      </c>
      <c r="I275" s="28">
        <v>2269.06</v>
      </c>
      <c r="J275" s="28">
        <v>0</v>
      </c>
      <c r="K275" s="28">
        <v>22695.19</v>
      </c>
      <c r="L275" s="21"/>
    </row>
    <row r="276" spans="1:12" x14ac:dyDescent="0.3">
      <c r="A276" s="18" t="s">
        <v>770</v>
      </c>
      <c r="B276" s="16" t="s">
        <v>351</v>
      </c>
      <c r="C276" s="17"/>
      <c r="D276" s="17"/>
      <c r="E276" s="17"/>
      <c r="F276" s="17"/>
      <c r="G276" s="19" t="s">
        <v>771</v>
      </c>
      <c r="H276" s="28">
        <v>590493.47</v>
      </c>
      <c r="I276" s="28">
        <v>97101.62</v>
      </c>
      <c r="J276" s="28">
        <v>0</v>
      </c>
      <c r="K276" s="28">
        <v>687595.09</v>
      </c>
      <c r="L276" s="21"/>
    </row>
    <row r="277" spans="1:12" x14ac:dyDescent="0.3">
      <c r="A277" s="18" t="s">
        <v>772</v>
      </c>
      <c r="B277" s="16" t="s">
        <v>351</v>
      </c>
      <c r="C277" s="17"/>
      <c r="D277" s="17"/>
      <c r="E277" s="17"/>
      <c r="F277" s="17"/>
      <c r="G277" s="19" t="s">
        <v>773</v>
      </c>
      <c r="H277" s="28">
        <v>44</v>
      </c>
      <c r="I277" s="28">
        <v>0</v>
      </c>
      <c r="J277" s="28">
        <v>0</v>
      </c>
      <c r="K277" s="28">
        <v>44</v>
      </c>
      <c r="L277" s="21"/>
    </row>
    <row r="278" spans="1:12" x14ac:dyDescent="0.3">
      <c r="A278" s="22" t="s">
        <v>351</v>
      </c>
      <c r="B278" s="16" t="s">
        <v>351</v>
      </c>
      <c r="C278" s="17"/>
      <c r="D278" s="17"/>
      <c r="E278" s="17"/>
      <c r="F278" s="17"/>
      <c r="G278" s="23" t="s">
        <v>351</v>
      </c>
      <c r="H278" s="31"/>
      <c r="I278" s="31"/>
      <c r="J278" s="31"/>
      <c r="K278" s="31"/>
      <c r="L278" s="25"/>
    </row>
    <row r="279" spans="1:12" x14ac:dyDescent="0.3">
      <c r="A279" s="10" t="s">
        <v>774</v>
      </c>
      <c r="B279" s="16" t="s">
        <v>351</v>
      </c>
      <c r="C279" s="17"/>
      <c r="D279" s="17"/>
      <c r="E279" s="17"/>
      <c r="F279" s="11" t="s">
        <v>775</v>
      </c>
      <c r="G279" s="12"/>
      <c r="H279" s="45">
        <v>108419.18</v>
      </c>
      <c r="I279" s="45">
        <v>28292.55</v>
      </c>
      <c r="J279" s="45">
        <v>0</v>
      </c>
      <c r="K279" s="45">
        <v>136711.73000000001</v>
      </c>
      <c r="L279" s="73">
        <f t="shared" ref="L279" si="5">I279-J279</f>
        <v>28292.55</v>
      </c>
    </row>
    <row r="280" spans="1:12" x14ac:dyDescent="0.3">
      <c r="A280" s="18" t="s">
        <v>776</v>
      </c>
      <c r="B280" s="16" t="s">
        <v>351</v>
      </c>
      <c r="C280" s="17"/>
      <c r="D280" s="17"/>
      <c r="E280" s="17"/>
      <c r="F280" s="17"/>
      <c r="G280" s="19" t="s">
        <v>777</v>
      </c>
      <c r="H280" s="28">
        <v>103.84</v>
      </c>
      <c r="I280" s="28">
        <v>488.4</v>
      </c>
      <c r="J280" s="28">
        <v>0</v>
      </c>
      <c r="K280" s="28">
        <v>592.24</v>
      </c>
      <c r="L280" s="21"/>
    </row>
    <row r="281" spans="1:12" x14ac:dyDescent="0.3">
      <c r="A281" s="18" t="s">
        <v>778</v>
      </c>
      <c r="B281" s="16" t="s">
        <v>351</v>
      </c>
      <c r="C281" s="17"/>
      <c r="D281" s="17"/>
      <c r="E281" s="17"/>
      <c r="F281" s="17"/>
      <c r="G281" s="19" t="s">
        <v>779</v>
      </c>
      <c r="H281" s="28">
        <v>452.4</v>
      </c>
      <c r="I281" s="28">
        <v>16.97</v>
      </c>
      <c r="J281" s="28">
        <v>0</v>
      </c>
      <c r="K281" s="28">
        <v>469.37</v>
      </c>
      <c r="L281" s="21"/>
    </row>
    <row r="282" spans="1:12" x14ac:dyDescent="0.3">
      <c r="A282" s="18" t="s">
        <v>780</v>
      </c>
      <c r="B282" s="16" t="s">
        <v>351</v>
      </c>
      <c r="C282" s="17"/>
      <c r="D282" s="17"/>
      <c r="E282" s="17"/>
      <c r="F282" s="17"/>
      <c r="G282" s="19" t="s">
        <v>781</v>
      </c>
      <c r="H282" s="28">
        <v>7293.58</v>
      </c>
      <c r="I282" s="28">
        <v>974.01</v>
      </c>
      <c r="J282" s="28">
        <v>0</v>
      </c>
      <c r="K282" s="28">
        <v>8267.59</v>
      </c>
      <c r="L282" s="21"/>
    </row>
    <row r="283" spans="1:12" x14ac:dyDescent="0.3">
      <c r="A283" s="18" t="s">
        <v>782</v>
      </c>
      <c r="B283" s="16" t="s">
        <v>351</v>
      </c>
      <c r="C283" s="17"/>
      <c r="D283" s="17"/>
      <c r="E283" s="17"/>
      <c r="F283" s="17"/>
      <c r="G283" s="19" t="s">
        <v>783</v>
      </c>
      <c r="H283" s="28">
        <v>1397</v>
      </c>
      <c r="I283" s="28">
        <v>60</v>
      </c>
      <c r="J283" s="28">
        <v>0</v>
      </c>
      <c r="K283" s="28">
        <v>1457</v>
      </c>
      <c r="L283" s="21"/>
    </row>
    <row r="284" spans="1:12" x14ac:dyDescent="0.3">
      <c r="A284" s="18" t="s">
        <v>784</v>
      </c>
      <c r="B284" s="16" t="s">
        <v>351</v>
      </c>
      <c r="C284" s="17"/>
      <c r="D284" s="17"/>
      <c r="E284" s="17"/>
      <c r="F284" s="17"/>
      <c r="G284" s="19" t="s">
        <v>785</v>
      </c>
      <c r="H284" s="28">
        <v>2263.56</v>
      </c>
      <c r="I284" s="28">
        <v>9291.0300000000007</v>
      </c>
      <c r="J284" s="28">
        <v>0</v>
      </c>
      <c r="K284" s="28">
        <v>11554.59</v>
      </c>
      <c r="L284" s="21"/>
    </row>
    <row r="285" spans="1:12" x14ac:dyDescent="0.3">
      <c r="A285" s="18" t="s">
        <v>786</v>
      </c>
      <c r="B285" s="16" t="s">
        <v>351</v>
      </c>
      <c r="C285" s="17"/>
      <c r="D285" s="17"/>
      <c r="E285" s="17"/>
      <c r="F285" s="17"/>
      <c r="G285" s="19" t="s">
        <v>787</v>
      </c>
      <c r="H285" s="28">
        <v>258</v>
      </c>
      <c r="I285" s="28">
        <v>148</v>
      </c>
      <c r="J285" s="28">
        <v>0</v>
      </c>
      <c r="K285" s="28">
        <v>406</v>
      </c>
      <c r="L285" s="21"/>
    </row>
    <row r="286" spans="1:12" x14ac:dyDescent="0.3">
      <c r="A286" s="18" t="s">
        <v>788</v>
      </c>
      <c r="B286" s="16" t="s">
        <v>351</v>
      </c>
      <c r="C286" s="17"/>
      <c r="D286" s="17"/>
      <c r="E286" s="17"/>
      <c r="F286" s="17"/>
      <c r="G286" s="19" t="s">
        <v>789</v>
      </c>
      <c r="H286" s="28">
        <v>4498.1400000000003</v>
      </c>
      <c r="I286" s="28">
        <v>0</v>
      </c>
      <c r="J286" s="28">
        <v>0</v>
      </c>
      <c r="K286" s="28">
        <v>4498.1400000000003</v>
      </c>
      <c r="L286" s="21"/>
    </row>
    <row r="287" spans="1:12" x14ac:dyDescent="0.3">
      <c r="A287" s="18" t="s">
        <v>790</v>
      </c>
      <c r="B287" s="16" t="s">
        <v>351</v>
      </c>
      <c r="C287" s="17"/>
      <c r="D287" s="17"/>
      <c r="E287" s="17"/>
      <c r="F287" s="17"/>
      <c r="G287" s="19" t="s">
        <v>791</v>
      </c>
      <c r="H287" s="28">
        <v>244.83</v>
      </c>
      <c r="I287" s="28">
        <v>0</v>
      </c>
      <c r="J287" s="28">
        <v>0</v>
      </c>
      <c r="K287" s="28">
        <v>244.83</v>
      </c>
      <c r="L287" s="21"/>
    </row>
    <row r="288" spans="1:12" x14ac:dyDescent="0.3">
      <c r="A288" s="18" t="s">
        <v>792</v>
      </c>
      <c r="B288" s="16" t="s">
        <v>351</v>
      </c>
      <c r="C288" s="17"/>
      <c r="D288" s="17"/>
      <c r="E288" s="17"/>
      <c r="F288" s="17"/>
      <c r="G288" s="19" t="s">
        <v>793</v>
      </c>
      <c r="H288" s="28">
        <v>1919.19</v>
      </c>
      <c r="I288" s="28">
        <v>490.02</v>
      </c>
      <c r="J288" s="28">
        <v>0</v>
      </c>
      <c r="K288" s="28">
        <v>2409.21</v>
      </c>
      <c r="L288" s="21"/>
    </row>
    <row r="289" spans="1:12" x14ac:dyDescent="0.3">
      <c r="A289" s="18" t="s">
        <v>794</v>
      </c>
      <c r="B289" s="16" t="s">
        <v>351</v>
      </c>
      <c r="C289" s="17"/>
      <c r="D289" s="17"/>
      <c r="E289" s="17"/>
      <c r="F289" s="17"/>
      <c r="G289" s="19" t="s">
        <v>795</v>
      </c>
      <c r="H289" s="28">
        <v>16610.2</v>
      </c>
      <c r="I289" s="28">
        <v>439.9</v>
      </c>
      <c r="J289" s="28">
        <v>0</v>
      </c>
      <c r="K289" s="28">
        <v>17050.099999999999</v>
      </c>
      <c r="L289" s="21"/>
    </row>
    <row r="290" spans="1:12" x14ac:dyDescent="0.3">
      <c r="A290" s="18" t="s">
        <v>796</v>
      </c>
      <c r="B290" s="16" t="s">
        <v>351</v>
      </c>
      <c r="C290" s="17"/>
      <c r="D290" s="17"/>
      <c r="E290" s="17"/>
      <c r="F290" s="17"/>
      <c r="G290" s="19" t="s">
        <v>797</v>
      </c>
      <c r="H290" s="28">
        <v>47143.51</v>
      </c>
      <c r="I290" s="28">
        <v>14190.45</v>
      </c>
      <c r="J290" s="28">
        <v>0</v>
      </c>
      <c r="K290" s="28">
        <v>61333.96</v>
      </c>
      <c r="L290" s="21"/>
    </row>
    <row r="291" spans="1:12" x14ac:dyDescent="0.3">
      <c r="A291" s="18" t="s">
        <v>798</v>
      </c>
      <c r="B291" s="16" t="s">
        <v>351</v>
      </c>
      <c r="C291" s="17"/>
      <c r="D291" s="17"/>
      <c r="E291" s="17"/>
      <c r="F291" s="17"/>
      <c r="G291" s="19" t="s">
        <v>799</v>
      </c>
      <c r="H291" s="28">
        <v>1272.48</v>
      </c>
      <c r="I291" s="28">
        <v>192.29</v>
      </c>
      <c r="J291" s="28">
        <v>0</v>
      </c>
      <c r="K291" s="28">
        <v>1464.77</v>
      </c>
      <c r="L291" s="21"/>
    </row>
    <row r="292" spans="1:12" x14ac:dyDescent="0.3">
      <c r="A292" s="18" t="s">
        <v>800</v>
      </c>
      <c r="B292" s="16" t="s">
        <v>351</v>
      </c>
      <c r="C292" s="17"/>
      <c r="D292" s="17"/>
      <c r="E292" s="17"/>
      <c r="F292" s="17"/>
      <c r="G292" s="19" t="s">
        <v>801</v>
      </c>
      <c r="H292" s="28">
        <v>17095.82</v>
      </c>
      <c r="I292" s="28">
        <v>1560.14</v>
      </c>
      <c r="J292" s="28">
        <v>0</v>
      </c>
      <c r="K292" s="28">
        <v>18655.96</v>
      </c>
      <c r="L292" s="21"/>
    </row>
    <row r="293" spans="1:12" x14ac:dyDescent="0.3">
      <c r="A293" s="18" t="s">
        <v>802</v>
      </c>
      <c r="B293" s="16" t="s">
        <v>351</v>
      </c>
      <c r="C293" s="17"/>
      <c r="D293" s="17"/>
      <c r="E293" s="17"/>
      <c r="F293" s="17"/>
      <c r="G293" s="19" t="s">
        <v>803</v>
      </c>
      <c r="H293" s="28">
        <v>7866.63</v>
      </c>
      <c r="I293" s="28">
        <v>441.34</v>
      </c>
      <c r="J293" s="28">
        <v>0</v>
      </c>
      <c r="K293" s="28">
        <v>8307.9699999999993</v>
      </c>
      <c r="L293" s="21"/>
    </row>
    <row r="294" spans="1:12" x14ac:dyDescent="0.3">
      <c r="A294" s="22" t="s">
        <v>351</v>
      </c>
      <c r="B294" s="16" t="s">
        <v>351</v>
      </c>
      <c r="C294" s="17"/>
      <c r="D294" s="17"/>
      <c r="E294" s="17"/>
      <c r="F294" s="17"/>
      <c r="G294" s="23" t="s">
        <v>351</v>
      </c>
      <c r="H294" s="31"/>
      <c r="I294" s="31"/>
      <c r="J294" s="31"/>
      <c r="K294" s="31"/>
      <c r="L294" s="25"/>
    </row>
    <row r="295" spans="1:12" x14ac:dyDescent="0.3">
      <c r="A295" s="10" t="s">
        <v>804</v>
      </c>
      <c r="B295" s="16" t="s">
        <v>351</v>
      </c>
      <c r="C295" s="17"/>
      <c r="D295" s="17"/>
      <c r="E295" s="17"/>
      <c r="F295" s="11" t="s">
        <v>805</v>
      </c>
      <c r="G295" s="12"/>
      <c r="H295" s="45">
        <v>11191.17</v>
      </c>
      <c r="I295" s="45">
        <v>0</v>
      </c>
      <c r="J295" s="45">
        <v>0</v>
      </c>
      <c r="K295" s="45">
        <v>11191.17</v>
      </c>
      <c r="L295" s="73">
        <f t="shared" ref="L295" si="6">I295-J295</f>
        <v>0</v>
      </c>
    </row>
    <row r="296" spans="1:12" x14ac:dyDescent="0.3">
      <c r="A296" s="18" t="s">
        <v>806</v>
      </c>
      <c r="B296" s="16" t="s">
        <v>351</v>
      </c>
      <c r="C296" s="17"/>
      <c r="D296" s="17"/>
      <c r="E296" s="17"/>
      <c r="F296" s="17"/>
      <c r="G296" s="19" t="s">
        <v>807</v>
      </c>
      <c r="H296" s="28">
        <v>10653</v>
      </c>
      <c r="I296" s="28">
        <v>0</v>
      </c>
      <c r="J296" s="28">
        <v>0</v>
      </c>
      <c r="K296" s="28">
        <v>10653</v>
      </c>
      <c r="L296" s="21"/>
    </row>
    <row r="297" spans="1:12" x14ac:dyDescent="0.3">
      <c r="A297" s="18" t="s">
        <v>808</v>
      </c>
      <c r="B297" s="16" t="s">
        <v>351</v>
      </c>
      <c r="C297" s="17"/>
      <c r="D297" s="17"/>
      <c r="E297" s="17"/>
      <c r="F297" s="17"/>
      <c r="G297" s="19" t="s">
        <v>809</v>
      </c>
      <c r="H297" s="28">
        <v>538.16999999999996</v>
      </c>
      <c r="I297" s="28">
        <v>0</v>
      </c>
      <c r="J297" s="28">
        <v>0</v>
      </c>
      <c r="K297" s="28">
        <v>538.16999999999996</v>
      </c>
      <c r="L297" s="21"/>
    </row>
    <row r="298" spans="1:12" x14ac:dyDescent="0.3">
      <c r="A298" s="22" t="s">
        <v>351</v>
      </c>
      <c r="B298" s="16" t="s">
        <v>351</v>
      </c>
      <c r="C298" s="17"/>
      <c r="D298" s="17"/>
      <c r="E298" s="17"/>
      <c r="F298" s="17"/>
      <c r="G298" s="23" t="s">
        <v>351</v>
      </c>
      <c r="H298" s="31"/>
      <c r="I298" s="31"/>
      <c r="J298" s="31"/>
      <c r="K298" s="31"/>
      <c r="L298" s="25"/>
    </row>
    <row r="299" spans="1:12" x14ac:dyDescent="0.3">
      <c r="A299" s="10" t="s">
        <v>810</v>
      </c>
      <c r="B299" s="16" t="s">
        <v>351</v>
      </c>
      <c r="C299" s="17"/>
      <c r="D299" s="17"/>
      <c r="E299" s="17"/>
      <c r="F299" s="11" t="s">
        <v>811</v>
      </c>
      <c r="G299" s="12"/>
      <c r="H299" s="45">
        <v>3416.23</v>
      </c>
      <c r="I299" s="45">
        <v>0</v>
      </c>
      <c r="J299" s="45">
        <v>0</v>
      </c>
      <c r="K299" s="45">
        <v>3416.23</v>
      </c>
      <c r="L299" s="73">
        <f t="shared" ref="L299" si="7">I299-J299</f>
        <v>0</v>
      </c>
    </row>
    <row r="300" spans="1:12" x14ac:dyDescent="0.3">
      <c r="A300" s="18" t="s">
        <v>812</v>
      </c>
      <c r="B300" s="16" t="s">
        <v>351</v>
      </c>
      <c r="C300" s="17"/>
      <c r="D300" s="17"/>
      <c r="E300" s="17"/>
      <c r="F300" s="17"/>
      <c r="G300" s="19" t="s">
        <v>813</v>
      </c>
      <c r="H300" s="28">
        <v>3416.23</v>
      </c>
      <c r="I300" s="28">
        <v>0</v>
      </c>
      <c r="J300" s="28">
        <v>0</v>
      </c>
      <c r="K300" s="28">
        <v>3416.23</v>
      </c>
      <c r="L300" s="21"/>
    </row>
    <row r="301" spans="1:12" x14ac:dyDescent="0.3">
      <c r="A301" s="22" t="s">
        <v>351</v>
      </c>
      <c r="B301" s="16" t="s">
        <v>351</v>
      </c>
      <c r="C301" s="17"/>
      <c r="D301" s="17"/>
      <c r="E301" s="17"/>
      <c r="F301" s="17"/>
      <c r="G301" s="23" t="s">
        <v>351</v>
      </c>
      <c r="H301" s="31"/>
      <c r="I301" s="31"/>
      <c r="J301" s="31"/>
      <c r="K301" s="31"/>
      <c r="L301" s="25"/>
    </row>
    <row r="302" spans="1:12" x14ac:dyDescent="0.3">
      <c r="A302" s="10" t="s">
        <v>814</v>
      </c>
      <c r="B302" s="15" t="s">
        <v>351</v>
      </c>
      <c r="C302" s="11" t="s">
        <v>815</v>
      </c>
      <c r="D302" s="12"/>
      <c r="E302" s="12"/>
      <c r="F302" s="12"/>
      <c r="G302" s="12"/>
      <c r="H302" s="45">
        <v>1684561.57</v>
      </c>
      <c r="I302" s="45">
        <v>133562.07999999999</v>
      </c>
      <c r="J302" s="45">
        <v>0</v>
      </c>
      <c r="K302" s="45">
        <v>1818123.65</v>
      </c>
      <c r="L302" s="73">
        <f t="shared" ref="L302" si="8">I302-J302</f>
        <v>133562.07999999999</v>
      </c>
    </row>
    <row r="303" spans="1:12" x14ac:dyDescent="0.3">
      <c r="A303" s="10" t="s">
        <v>816</v>
      </c>
      <c r="B303" s="16" t="s">
        <v>351</v>
      </c>
      <c r="C303" s="17"/>
      <c r="D303" s="11" t="s">
        <v>815</v>
      </c>
      <c r="E303" s="12"/>
      <c r="F303" s="12"/>
      <c r="G303" s="12"/>
      <c r="H303" s="45">
        <v>1684561.57</v>
      </c>
      <c r="I303" s="45">
        <v>133562.07999999999</v>
      </c>
      <c r="J303" s="45">
        <v>0</v>
      </c>
      <c r="K303" s="45">
        <v>1818123.65</v>
      </c>
      <c r="L303" s="72"/>
    </row>
    <row r="304" spans="1:12" x14ac:dyDescent="0.3">
      <c r="A304" s="10" t="s">
        <v>817</v>
      </c>
      <c r="B304" s="16" t="s">
        <v>351</v>
      </c>
      <c r="C304" s="17"/>
      <c r="D304" s="17"/>
      <c r="E304" s="11" t="s">
        <v>815</v>
      </c>
      <c r="F304" s="12"/>
      <c r="G304" s="12"/>
      <c r="H304" s="45">
        <v>1684561.57</v>
      </c>
      <c r="I304" s="45">
        <v>133562.07999999999</v>
      </c>
      <c r="J304" s="45">
        <v>0</v>
      </c>
      <c r="K304" s="45">
        <v>1818123.65</v>
      </c>
      <c r="L304" s="72"/>
    </row>
    <row r="305" spans="1:12" x14ac:dyDescent="0.3">
      <c r="A305" s="10" t="s">
        <v>818</v>
      </c>
      <c r="B305" s="16" t="s">
        <v>351</v>
      </c>
      <c r="C305" s="17"/>
      <c r="D305" s="17"/>
      <c r="E305" s="17"/>
      <c r="F305" s="11" t="s">
        <v>819</v>
      </c>
      <c r="G305" s="12"/>
      <c r="H305" s="45">
        <v>1308653.6499999999</v>
      </c>
      <c r="I305" s="45">
        <v>118135.36</v>
      </c>
      <c r="J305" s="45">
        <v>0</v>
      </c>
      <c r="K305" s="45">
        <v>1426789.01</v>
      </c>
      <c r="L305" s="73">
        <f t="shared" ref="L305" si="9">I305-J305</f>
        <v>118135.36</v>
      </c>
    </row>
    <row r="306" spans="1:12" x14ac:dyDescent="0.3">
      <c r="A306" s="18" t="s">
        <v>820</v>
      </c>
      <c r="B306" s="16" t="s">
        <v>351</v>
      </c>
      <c r="C306" s="17"/>
      <c r="D306" s="17"/>
      <c r="E306" s="17"/>
      <c r="F306" s="17"/>
      <c r="G306" s="19" t="s">
        <v>821</v>
      </c>
      <c r="H306" s="28">
        <v>89824.24</v>
      </c>
      <c r="I306" s="28">
        <v>27916</v>
      </c>
      <c r="J306" s="28">
        <v>0</v>
      </c>
      <c r="K306" s="28">
        <v>117740.24</v>
      </c>
      <c r="L306" s="21"/>
    </row>
    <row r="307" spans="1:12" x14ac:dyDescent="0.3">
      <c r="A307" s="18" t="s">
        <v>822</v>
      </c>
      <c r="B307" s="16" t="s">
        <v>351</v>
      </c>
      <c r="C307" s="17"/>
      <c r="D307" s="17"/>
      <c r="E307" s="17"/>
      <c r="F307" s="17"/>
      <c r="G307" s="19" t="s">
        <v>823</v>
      </c>
      <c r="H307" s="28">
        <v>4410</v>
      </c>
      <c r="I307" s="28">
        <v>0</v>
      </c>
      <c r="J307" s="28">
        <v>0</v>
      </c>
      <c r="K307" s="28">
        <v>4410</v>
      </c>
      <c r="L307" s="21"/>
    </row>
    <row r="308" spans="1:12" x14ac:dyDescent="0.3">
      <c r="A308" s="18" t="s">
        <v>824</v>
      </c>
      <c r="B308" s="16" t="s">
        <v>351</v>
      </c>
      <c r="C308" s="17"/>
      <c r="D308" s="17"/>
      <c r="E308" s="17"/>
      <c r="F308" s="17"/>
      <c r="G308" s="19" t="s">
        <v>825</v>
      </c>
      <c r="H308" s="28">
        <v>95.94</v>
      </c>
      <c r="I308" s="28">
        <v>700.3</v>
      </c>
      <c r="J308" s="28">
        <v>0</v>
      </c>
      <c r="K308" s="28">
        <v>796.24</v>
      </c>
      <c r="L308" s="21"/>
    </row>
    <row r="309" spans="1:12" x14ac:dyDescent="0.3">
      <c r="A309" s="18" t="s">
        <v>826</v>
      </c>
      <c r="B309" s="16" t="s">
        <v>351</v>
      </c>
      <c r="C309" s="17"/>
      <c r="D309" s="17"/>
      <c r="E309" s="17"/>
      <c r="F309" s="17"/>
      <c r="G309" s="19" t="s">
        <v>827</v>
      </c>
      <c r="H309" s="28">
        <v>59332</v>
      </c>
      <c r="I309" s="28">
        <v>8476</v>
      </c>
      <c r="J309" s="28">
        <v>0</v>
      </c>
      <c r="K309" s="28">
        <v>67808</v>
      </c>
      <c r="L309" s="21"/>
    </row>
    <row r="310" spans="1:12" x14ac:dyDescent="0.3">
      <c r="A310" s="18" t="s">
        <v>828</v>
      </c>
      <c r="B310" s="16" t="s">
        <v>351</v>
      </c>
      <c r="C310" s="17"/>
      <c r="D310" s="17"/>
      <c r="E310" s="17"/>
      <c r="F310" s="17"/>
      <c r="G310" s="19" t="s">
        <v>829</v>
      </c>
      <c r="H310" s="28">
        <v>2290.88</v>
      </c>
      <c r="I310" s="28">
        <v>324.12</v>
      </c>
      <c r="J310" s="28">
        <v>0</v>
      </c>
      <c r="K310" s="28">
        <v>2615</v>
      </c>
      <c r="L310" s="21"/>
    </row>
    <row r="311" spans="1:12" x14ac:dyDescent="0.3">
      <c r="A311" s="18" t="s">
        <v>830</v>
      </c>
      <c r="B311" s="16" t="s">
        <v>351</v>
      </c>
      <c r="C311" s="17"/>
      <c r="D311" s="17"/>
      <c r="E311" s="17"/>
      <c r="F311" s="17"/>
      <c r="G311" s="19" t="s">
        <v>831</v>
      </c>
      <c r="H311" s="28">
        <v>66610.27</v>
      </c>
      <c r="I311" s="28">
        <v>6086.01</v>
      </c>
      <c r="J311" s="28">
        <v>0</v>
      </c>
      <c r="K311" s="28">
        <v>72696.28</v>
      </c>
      <c r="L311" s="21"/>
    </row>
    <row r="312" spans="1:12" x14ac:dyDescent="0.3">
      <c r="A312" s="18" t="s">
        <v>832</v>
      </c>
      <c r="B312" s="16" t="s">
        <v>351</v>
      </c>
      <c r="C312" s="17"/>
      <c r="D312" s="17"/>
      <c r="E312" s="17"/>
      <c r="F312" s="17"/>
      <c r="G312" s="19" t="s">
        <v>833</v>
      </c>
      <c r="H312" s="28">
        <v>1072872.82</v>
      </c>
      <c r="I312" s="28">
        <v>74632.929999999993</v>
      </c>
      <c r="J312" s="28">
        <v>0</v>
      </c>
      <c r="K312" s="28">
        <v>1147505.75</v>
      </c>
      <c r="L312" s="21"/>
    </row>
    <row r="313" spans="1:12" x14ac:dyDescent="0.3">
      <c r="A313" s="18" t="s">
        <v>834</v>
      </c>
      <c r="B313" s="16" t="s">
        <v>351</v>
      </c>
      <c r="C313" s="17"/>
      <c r="D313" s="17"/>
      <c r="E313" s="17"/>
      <c r="F313" s="17"/>
      <c r="G313" s="19" t="s">
        <v>835</v>
      </c>
      <c r="H313" s="28">
        <v>13217.5</v>
      </c>
      <c r="I313" s="28">
        <v>0</v>
      </c>
      <c r="J313" s="28">
        <v>0</v>
      </c>
      <c r="K313" s="28">
        <v>13217.5</v>
      </c>
      <c r="L313" s="21"/>
    </row>
    <row r="314" spans="1:12" x14ac:dyDescent="0.3">
      <c r="A314" s="22" t="s">
        <v>351</v>
      </c>
      <c r="B314" s="16" t="s">
        <v>351</v>
      </c>
      <c r="C314" s="17"/>
      <c r="D314" s="17"/>
      <c r="E314" s="17"/>
      <c r="F314" s="17"/>
      <c r="G314" s="23" t="s">
        <v>351</v>
      </c>
      <c r="H314" s="31"/>
      <c r="I314" s="31"/>
      <c r="J314" s="31"/>
      <c r="K314" s="31"/>
      <c r="L314" s="25"/>
    </row>
    <row r="315" spans="1:12" x14ac:dyDescent="0.3">
      <c r="A315" s="10" t="s">
        <v>836</v>
      </c>
      <c r="B315" s="16" t="s">
        <v>351</v>
      </c>
      <c r="C315" s="17"/>
      <c r="D315" s="17"/>
      <c r="E315" s="17"/>
      <c r="F315" s="11" t="s">
        <v>837</v>
      </c>
      <c r="G315" s="12"/>
      <c r="H315" s="45">
        <v>9350</v>
      </c>
      <c r="I315" s="45">
        <v>800</v>
      </c>
      <c r="J315" s="45">
        <v>0</v>
      </c>
      <c r="K315" s="45">
        <v>10150</v>
      </c>
      <c r="L315" s="73">
        <f t="shared" ref="L315" si="10">I315-J315</f>
        <v>800</v>
      </c>
    </row>
    <row r="316" spans="1:12" x14ac:dyDescent="0.3">
      <c r="A316" s="18" t="s">
        <v>838</v>
      </c>
      <c r="B316" s="16" t="s">
        <v>351</v>
      </c>
      <c r="C316" s="17"/>
      <c r="D316" s="17"/>
      <c r="E316" s="17"/>
      <c r="F316" s="17"/>
      <c r="G316" s="19" t="s">
        <v>839</v>
      </c>
      <c r="H316" s="28">
        <v>5600</v>
      </c>
      <c r="I316" s="28">
        <v>800</v>
      </c>
      <c r="J316" s="28">
        <v>0</v>
      </c>
      <c r="K316" s="28">
        <v>6400</v>
      </c>
      <c r="L316" s="21"/>
    </row>
    <row r="317" spans="1:12" x14ac:dyDescent="0.3">
      <c r="A317" s="18" t="s">
        <v>840</v>
      </c>
      <c r="B317" s="16" t="s">
        <v>351</v>
      </c>
      <c r="C317" s="17"/>
      <c r="D317" s="17"/>
      <c r="E317" s="17"/>
      <c r="F317" s="17"/>
      <c r="G317" s="19" t="s">
        <v>841</v>
      </c>
      <c r="H317" s="28">
        <v>3750</v>
      </c>
      <c r="I317" s="28">
        <v>0</v>
      </c>
      <c r="J317" s="28">
        <v>0</v>
      </c>
      <c r="K317" s="28">
        <v>3750</v>
      </c>
      <c r="L317" s="21"/>
    </row>
    <row r="318" spans="1:12" x14ac:dyDescent="0.3">
      <c r="A318" s="22" t="s">
        <v>351</v>
      </c>
      <c r="B318" s="16" t="s">
        <v>351</v>
      </c>
      <c r="C318" s="17"/>
      <c r="D318" s="17"/>
      <c r="E318" s="17"/>
      <c r="F318" s="17"/>
      <c r="G318" s="23" t="s">
        <v>351</v>
      </c>
      <c r="H318" s="31"/>
      <c r="I318" s="31"/>
      <c r="J318" s="31"/>
      <c r="K318" s="31"/>
      <c r="L318" s="25"/>
    </row>
    <row r="319" spans="1:12" x14ac:dyDescent="0.3">
      <c r="A319" s="10" t="s">
        <v>842</v>
      </c>
      <c r="B319" s="16" t="s">
        <v>351</v>
      </c>
      <c r="C319" s="17"/>
      <c r="D319" s="17"/>
      <c r="E319" s="17"/>
      <c r="F319" s="11" t="s">
        <v>843</v>
      </c>
      <c r="G319" s="12"/>
      <c r="H319" s="45">
        <v>99549.13</v>
      </c>
      <c r="I319" s="45">
        <v>14556.72</v>
      </c>
      <c r="J319" s="45">
        <v>0</v>
      </c>
      <c r="K319" s="45">
        <v>114105.85</v>
      </c>
      <c r="L319" s="73">
        <f t="shared" ref="L319" si="11">I319-J319</f>
        <v>14556.72</v>
      </c>
    </row>
    <row r="320" spans="1:12" x14ac:dyDescent="0.3">
      <c r="A320" s="18" t="s">
        <v>844</v>
      </c>
      <c r="B320" s="16" t="s">
        <v>351</v>
      </c>
      <c r="C320" s="17"/>
      <c r="D320" s="17"/>
      <c r="E320" s="17"/>
      <c r="F320" s="17"/>
      <c r="G320" s="19" t="s">
        <v>845</v>
      </c>
      <c r="H320" s="28">
        <v>99549.13</v>
      </c>
      <c r="I320" s="28">
        <v>14556.72</v>
      </c>
      <c r="J320" s="28">
        <v>0</v>
      </c>
      <c r="K320" s="28">
        <v>114105.85</v>
      </c>
      <c r="L320" s="21"/>
    </row>
    <row r="321" spans="1:12" x14ac:dyDescent="0.3">
      <c r="A321" s="22" t="s">
        <v>351</v>
      </c>
      <c r="B321" s="16" t="s">
        <v>351</v>
      </c>
      <c r="C321" s="17"/>
      <c r="D321" s="17"/>
      <c r="E321" s="17"/>
      <c r="F321" s="17"/>
      <c r="G321" s="23" t="s">
        <v>351</v>
      </c>
      <c r="H321" s="31"/>
      <c r="I321" s="31"/>
      <c r="J321" s="31"/>
      <c r="K321" s="31"/>
      <c r="L321" s="25"/>
    </row>
    <row r="322" spans="1:12" x14ac:dyDescent="0.3">
      <c r="A322" s="10" t="s">
        <v>846</v>
      </c>
      <c r="B322" s="16" t="s">
        <v>351</v>
      </c>
      <c r="C322" s="17"/>
      <c r="D322" s="17"/>
      <c r="E322" s="17"/>
      <c r="F322" s="11" t="s">
        <v>805</v>
      </c>
      <c r="G322" s="12"/>
      <c r="H322" s="45">
        <v>267008.78999999998</v>
      </c>
      <c r="I322" s="45">
        <v>70</v>
      </c>
      <c r="J322" s="45">
        <v>0</v>
      </c>
      <c r="K322" s="45">
        <v>267078.78999999998</v>
      </c>
      <c r="L322" s="73">
        <f t="shared" ref="L322" si="12">I322-J322</f>
        <v>70</v>
      </c>
    </row>
    <row r="323" spans="1:12" x14ac:dyDescent="0.3">
      <c r="A323" s="18" t="s">
        <v>847</v>
      </c>
      <c r="B323" s="16" t="s">
        <v>351</v>
      </c>
      <c r="C323" s="17"/>
      <c r="D323" s="17"/>
      <c r="E323" s="17"/>
      <c r="F323" s="17"/>
      <c r="G323" s="19" t="s">
        <v>807</v>
      </c>
      <c r="H323" s="28">
        <v>3131.82</v>
      </c>
      <c r="I323" s="28">
        <v>0</v>
      </c>
      <c r="J323" s="28">
        <v>0</v>
      </c>
      <c r="K323" s="28">
        <v>3131.82</v>
      </c>
      <c r="L323" s="21"/>
    </row>
    <row r="324" spans="1:12" x14ac:dyDescent="0.3">
      <c r="A324" s="18" t="s">
        <v>850</v>
      </c>
      <c r="B324" s="16" t="s">
        <v>351</v>
      </c>
      <c r="C324" s="17"/>
      <c r="D324" s="17"/>
      <c r="E324" s="17"/>
      <c r="F324" s="17"/>
      <c r="G324" s="19" t="s">
        <v>851</v>
      </c>
      <c r="H324" s="28">
        <v>246347.88</v>
      </c>
      <c r="I324" s="28">
        <v>0</v>
      </c>
      <c r="J324" s="28">
        <v>0</v>
      </c>
      <c r="K324" s="28">
        <v>246347.88</v>
      </c>
      <c r="L324" s="21"/>
    </row>
    <row r="325" spans="1:12" x14ac:dyDescent="0.3">
      <c r="A325" s="18" t="s">
        <v>852</v>
      </c>
      <c r="B325" s="16" t="s">
        <v>351</v>
      </c>
      <c r="C325" s="17"/>
      <c r="D325" s="17"/>
      <c r="E325" s="17"/>
      <c r="F325" s="17"/>
      <c r="G325" s="19" t="s">
        <v>809</v>
      </c>
      <c r="H325" s="28">
        <v>17529.09</v>
      </c>
      <c r="I325" s="28">
        <v>70</v>
      </c>
      <c r="J325" s="28">
        <v>0</v>
      </c>
      <c r="K325" s="28">
        <v>17599.09</v>
      </c>
      <c r="L325" s="21"/>
    </row>
    <row r="326" spans="1:12" x14ac:dyDescent="0.3">
      <c r="A326" s="22" t="s">
        <v>351</v>
      </c>
      <c r="B326" s="16" t="s">
        <v>351</v>
      </c>
      <c r="C326" s="17"/>
      <c r="D326" s="17"/>
      <c r="E326" s="17"/>
      <c r="F326" s="17"/>
      <c r="G326" s="23" t="s">
        <v>351</v>
      </c>
      <c r="H326" s="31"/>
      <c r="I326" s="31"/>
      <c r="J326" s="31"/>
      <c r="K326" s="31"/>
      <c r="L326" s="25"/>
    </row>
    <row r="327" spans="1:12" x14ac:dyDescent="0.3">
      <c r="A327" s="10" t="s">
        <v>853</v>
      </c>
      <c r="B327" s="15" t="s">
        <v>351</v>
      </c>
      <c r="C327" s="11" t="s">
        <v>854</v>
      </c>
      <c r="D327" s="12"/>
      <c r="E327" s="12"/>
      <c r="F327" s="12"/>
      <c r="G327" s="12"/>
      <c r="H327" s="45">
        <v>140471.95000000001</v>
      </c>
      <c r="I327" s="45">
        <v>18883.060000000001</v>
      </c>
      <c r="J327" s="45">
        <v>0.05</v>
      </c>
      <c r="K327" s="45">
        <v>159354.96</v>
      </c>
      <c r="L327" s="73">
        <f t="shared" ref="L327" si="13">I327-J327</f>
        <v>18883.010000000002</v>
      </c>
    </row>
    <row r="328" spans="1:12" x14ac:dyDescent="0.3">
      <c r="A328" s="10" t="s">
        <v>855</v>
      </c>
      <c r="B328" s="16" t="s">
        <v>351</v>
      </c>
      <c r="C328" s="17"/>
      <c r="D328" s="11" t="s">
        <v>854</v>
      </c>
      <c r="E328" s="12"/>
      <c r="F328" s="12"/>
      <c r="G328" s="12"/>
      <c r="H328" s="45">
        <v>140471.95000000001</v>
      </c>
      <c r="I328" s="45">
        <v>18883.060000000001</v>
      </c>
      <c r="J328" s="45">
        <v>0.05</v>
      </c>
      <c r="K328" s="45">
        <v>159354.96</v>
      </c>
      <c r="L328" s="72"/>
    </row>
    <row r="329" spans="1:12" x14ac:dyDescent="0.3">
      <c r="A329" s="10" t="s">
        <v>856</v>
      </c>
      <c r="B329" s="16" t="s">
        <v>351</v>
      </c>
      <c r="C329" s="17"/>
      <c r="D329" s="17"/>
      <c r="E329" s="11" t="s">
        <v>857</v>
      </c>
      <c r="F329" s="12"/>
      <c r="G329" s="12"/>
      <c r="H329" s="45">
        <v>140471.95000000001</v>
      </c>
      <c r="I329" s="45">
        <v>18883.060000000001</v>
      </c>
      <c r="J329" s="45">
        <v>0.05</v>
      </c>
      <c r="K329" s="45">
        <v>159354.96</v>
      </c>
      <c r="L329" s="72"/>
    </row>
    <row r="330" spans="1:12" x14ac:dyDescent="0.3">
      <c r="A330" s="10" t="s">
        <v>858</v>
      </c>
      <c r="B330" s="16" t="s">
        <v>351</v>
      </c>
      <c r="C330" s="17"/>
      <c r="D330" s="17"/>
      <c r="E330" s="17"/>
      <c r="F330" s="11" t="s">
        <v>859</v>
      </c>
      <c r="G330" s="12"/>
      <c r="H330" s="45">
        <v>108501.39</v>
      </c>
      <c r="I330" s="45">
        <v>15996.75</v>
      </c>
      <c r="J330" s="45">
        <v>0</v>
      </c>
      <c r="K330" s="45">
        <v>124498.14</v>
      </c>
      <c r="L330" s="73">
        <f t="shared" ref="L330" si="14">I330-J330</f>
        <v>15996.75</v>
      </c>
    </row>
    <row r="331" spans="1:12" x14ac:dyDescent="0.3">
      <c r="A331" s="18" t="s">
        <v>860</v>
      </c>
      <c r="B331" s="16" t="s">
        <v>351</v>
      </c>
      <c r="C331" s="17"/>
      <c r="D331" s="17"/>
      <c r="E331" s="17"/>
      <c r="F331" s="17"/>
      <c r="G331" s="19" t="s">
        <v>861</v>
      </c>
      <c r="H331" s="28">
        <v>108501.39</v>
      </c>
      <c r="I331" s="28">
        <v>15996.75</v>
      </c>
      <c r="J331" s="28">
        <v>0</v>
      </c>
      <c r="K331" s="28">
        <v>124498.14</v>
      </c>
      <c r="L331" s="21"/>
    </row>
    <row r="332" spans="1:12" x14ac:dyDescent="0.3">
      <c r="A332" s="22" t="s">
        <v>351</v>
      </c>
      <c r="B332" s="16" t="s">
        <v>351</v>
      </c>
      <c r="C332" s="17"/>
      <c r="D332" s="17"/>
      <c r="E332" s="17"/>
      <c r="F332" s="17"/>
      <c r="G332" s="23" t="s">
        <v>351</v>
      </c>
      <c r="H332" s="31"/>
      <c r="I332" s="31"/>
      <c r="J332" s="31"/>
      <c r="K332" s="31"/>
      <c r="L332" s="25"/>
    </row>
    <row r="333" spans="1:12" x14ac:dyDescent="0.3">
      <c r="A333" s="10" t="s">
        <v>862</v>
      </c>
      <c r="B333" s="16" t="s">
        <v>351</v>
      </c>
      <c r="C333" s="17"/>
      <c r="D333" s="17"/>
      <c r="E333" s="17"/>
      <c r="F333" s="11" t="s">
        <v>863</v>
      </c>
      <c r="G333" s="12"/>
      <c r="H333" s="45">
        <v>7700</v>
      </c>
      <c r="I333" s="45">
        <v>1100</v>
      </c>
      <c r="J333" s="45">
        <v>0</v>
      </c>
      <c r="K333" s="45">
        <v>8800</v>
      </c>
      <c r="L333" s="73">
        <f t="shared" ref="L333" si="15">I333-J333</f>
        <v>1100</v>
      </c>
    </row>
    <row r="334" spans="1:12" x14ac:dyDescent="0.3">
      <c r="A334" s="18" t="s">
        <v>864</v>
      </c>
      <c r="B334" s="16" t="s">
        <v>351</v>
      </c>
      <c r="C334" s="17"/>
      <c r="D334" s="17"/>
      <c r="E334" s="17"/>
      <c r="F334" s="17"/>
      <c r="G334" s="19" t="s">
        <v>865</v>
      </c>
      <c r="H334" s="28">
        <v>7700</v>
      </c>
      <c r="I334" s="28">
        <v>1100</v>
      </c>
      <c r="J334" s="28">
        <v>0</v>
      </c>
      <c r="K334" s="28">
        <v>8800</v>
      </c>
      <c r="L334" s="21"/>
    </row>
    <row r="335" spans="1:12" x14ac:dyDescent="0.3">
      <c r="A335" s="22" t="s">
        <v>351</v>
      </c>
      <c r="B335" s="16" t="s">
        <v>351</v>
      </c>
      <c r="C335" s="17"/>
      <c r="D335" s="17"/>
      <c r="E335" s="17"/>
      <c r="F335" s="17"/>
      <c r="G335" s="23" t="s">
        <v>351</v>
      </c>
      <c r="H335" s="31"/>
      <c r="I335" s="31"/>
      <c r="J335" s="31"/>
      <c r="K335" s="31"/>
      <c r="L335" s="25"/>
    </row>
    <row r="336" spans="1:12" x14ac:dyDescent="0.3">
      <c r="A336" s="10" t="s">
        <v>866</v>
      </c>
      <c r="B336" s="16" t="s">
        <v>351</v>
      </c>
      <c r="C336" s="17"/>
      <c r="D336" s="17"/>
      <c r="E336" s="17"/>
      <c r="F336" s="11" t="s">
        <v>867</v>
      </c>
      <c r="G336" s="12"/>
      <c r="H336" s="45">
        <v>11766.62</v>
      </c>
      <c r="I336" s="45">
        <v>0</v>
      </c>
      <c r="J336" s="45">
        <v>0</v>
      </c>
      <c r="K336" s="45">
        <v>11766.62</v>
      </c>
      <c r="L336" s="73">
        <f t="shared" ref="L336" si="16">I336-J336</f>
        <v>0</v>
      </c>
    </row>
    <row r="337" spans="1:12" x14ac:dyDescent="0.3">
      <c r="A337" s="18" t="s">
        <v>868</v>
      </c>
      <c r="B337" s="16" t="s">
        <v>351</v>
      </c>
      <c r="C337" s="17"/>
      <c r="D337" s="17"/>
      <c r="E337" s="17"/>
      <c r="F337" s="17"/>
      <c r="G337" s="19" t="s">
        <v>869</v>
      </c>
      <c r="H337" s="28">
        <v>11766.62</v>
      </c>
      <c r="I337" s="28">
        <v>0</v>
      </c>
      <c r="J337" s="28">
        <v>0</v>
      </c>
      <c r="K337" s="28">
        <v>11766.62</v>
      </c>
      <c r="L337" s="21"/>
    </row>
    <row r="338" spans="1:12" x14ac:dyDescent="0.3">
      <c r="A338" s="22" t="s">
        <v>351</v>
      </c>
      <c r="B338" s="16" t="s">
        <v>351</v>
      </c>
      <c r="C338" s="17"/>
      <c r="D338" s="17"/>
      <c r="E338" s="17"/>
      <c r="F338" s="17"/>
      <c r="G338" s="23" t="s">
        <v>351</v>
      </c>
      <c r="H338" s="31"/>
      <c r="I338" s="31"/>
      <c r="J338" s="31"/>
      <c r="K338" s="31"/>
      <c r="L338" s="25"/>
    </row>
    <row r="339" spans="1:12" x14ac:dyDescent="0.3">
      <c r="A339" s="10" t="s">
        <v>870</v>
      </c>
      <c r="B339" s="16" t="s">
        <v>351</v>
      </c>
      <c r="C339" s="17"/>
      <c r="D339" s="17"/>
      <c r="E339" s="17"/>
      <c r="F339" s="11" t="s">
        <v>805</v>
      </c>
      <c r="G339" s="12"/>
      <c r="H339" s="45">
        <v>12503.94</v>
      </c>
      <c r="I339" s="45">
        <v>1786.31</v>
      </c>
      <c r="J339" s="45">
        <v>0.05</v>
      </c>
      <c r="K339" s="45">
        <v>14290.2</v>
      </c>
      <c r="L339" s="73">
        <f t="shared" ref="L339" si="17">I339-J339</f>
        <v>1786.26</v>
      </c>
    </row>
    <row r="340" spans="1:12" x14ac:dyDescent="0.3">
      <c r="A340" s="18" t="s">
        <v>872</v>
      </c>
      <c r="B340" s="16" t="s">
        <v>351</v>
      </c>
      <c r="C340" s="17"/>
      <c r="D340" s="17"/>
      <c r="E340" s="17"/>
      <c r="F340" s="17"/>
      <c r="G340" s="19" t="s">
        <v>873</v>
      </c>
      <c r="H340" s="28">
        <v>12503.94</v>
      </c>
      <c r="I340" s="28">
        <v>1786.31</v>
      </c>
      <c r="J340" s="28">
        <v>0.05</v>
      </c>
      <c r="K340" s="28">
        <v>14290.2</v>
      </c>
      <c r="L340" s="21"/>
    </row>
    <row r="341" spans="1:12" x14ac:dyDescent="0.3">
      <c r="A341" s="10" t="s">
        <v>351</v>
      </c>
      <c r="B341" s="16" t="s">
        <v>351</v>
      </c>
      <c r="C341" s="17"/>
      <c r="D341" s="17"/>
      <c r="E341" s="11" t="s">
        <v>351</v>
      </c>
      <c r="F341" s="12"/>
      <c r="G341" s="12"/>
      <c r="H341" s="54"/>
      <c r="I341" s="54"/>
      <c r="J341" s="54"/>
      <c r="K341" s="54"/>
      <c r="L341" s="41"/>
    </row>
    <row r="342" spans="1:12" x14ac:dyDescent="0.3">
      <c r="A342" s="10" t="s">
        <v>874</v>
      </c>
      <c r="B342" s="15" t="s">
        <v>351</v>
      </c>
      <c r="C342" s="11" t="s">
        <v>875</v>
      </c>
      <c r="D342" s="12"/>
      <c r="E342" s="12"/>
      <c r="F342" s="12"/>
      <c r="G342" s="12"/>
      <c r="H342" s="45">
        <v>1196321.25</v>
      </c>
      <c r="I342" s="45">
        <v>114604.85</v>
      </c>
      <c r="J342" s="45">
        <v>7200.08</v>
      </c>
      <c r="K342" s="45">
        <v>1303726.02</v>
      </c>
      <c r="L342" s="73">
        <f t="shared" ref="L342" si="18">I342-J342</f>
        <v>107404.77</v>
      </c>
    </row>
    <row r="343" spans="1:12" x14ac:dyDescent="0.3">
      <c r="A343" s="10" t="s">
        <v>876</v>
      </c>
      <c r="B343" s="16" t="s">
        <v>351</v>
      </c>
      <c r="C343" s="17"/>
      <c r="D343" s="11" t="s">
        <v>875</v>
      </c>
      <c r="E343" s="12"/>
      <c r="F343" s="12"/>
      <c r="G343" s="12"/>
      <c r="H343" s="45">
        <v>1196321.25</v>
      </c>
      <c r="I343" s="45">
        <v>114604.85</v>
      </c>
      <c r="J343" s="45">
        <v>7200.08</v>
      </c>
      <c r="K343" s="45">
        <v>1303726.02</v>
      </c>
      <c r="L343" s="72"/>
    </row>
    <row r="344" spans="1:12" x14ac:dyDescent="0.3">
      <c r="A344" s="10" t="s">
        <v>877</v>
      </c>
      <c r="B344" s="16" t="s">
        <v>351</v>
      </c>
      <c r="C344" s="17"/>
      <c r="D344" s="17"/>
      <c r="E344" s="11" t="s">
        <v>875</v>
      </c>
      <c r="F344" s="12"/>
      <c r="G344" s="12"/>
      <c r="H344" s="45">
        <v>1196321.25</v>
      </c>
      <c r="I344" s="45">
        <v>114604.85</v>
      </c>
      <c r="J344" s="45">
        <v>7200.08</v>
      </c>
      <c r="K344" s="45">
        <v>1303726.02</v>
      </c>
      <c r="L344" s="72"/>
    </row>
    <row r="345" spans="1:12" x14ac:dyDescent="0.3">
      <c r="A345" s="10" t="s">
        <v>878</v>
      </c>
      <c r="B345" s="16" t="s">
        <v>351</v>
      </c>
      <c r="C345" s="17"/>
      <c r="D345" s="17"/>
      <c r="E345" s="17"/>
      <c r="F345" s="11" t="s">
        <v>863</v>
      </c>
      <c r="G345" s="12"/>
      <c r="H345" s="45">
        <v>626708.74</v>
      </c>
      <c r="I345" s="45">
        <v>76996.55</v>
      </c>
      <c r="J345" s="45">
        <v>7200.08</v>
      </c>
      <c r="K345" s="45">
        <v>696505.21</v>
      </c>
      <c r="L345" s="73">
        <f t="shared" ref="L345" si="19">I345-J345</f>
        <v>69796.47</v>
      </c>
    </row>
    <row r="346" spans="1:12" x14ac:dyDescent="0.3">
      <c r="A346" s="18" t="s">
        <v>879</v>
      </c>
      <c r="B346" s="16" t="s">
        <v>351</v>
      </c>
      <c r="C346" s="17"/>
      <c r="D346" s="17"/>
      <c r="E346" s="17"/>
      <c r="F346" s="17"/>
      <c r="G346" s="19" t="s">
        <v>880</v>
      </c>
      <c r="H346" s="28">
        <v>626708.74</v>
      </c>
      <c r="I346" s="28">
        <v>76996.55</v>
      </c>
      <c r="J346" s="28">
        <v>7200.08</v>
      </c>
      <c r="K346" s="28">
        <v>696505.21</v>
      </c>
      <c r="L346" s="21"/>
    </row>
    <row r="347" spans="1:12" x14ac:dyDescent="0.3">
      <c r="A347" s="22" t="s">
        <v>351</v>
      </c>
      <c r="B347" s="16" t="s">
        <v>351</v>
      </c>
      <c r="C347" s="17"/>
      <c r="D347" s="17"/>
      <c r="E347" s="17"/>
      <c r="F347" s="17"/>
      <c r="G347" s="23" t="s">
        <v>351</v>
      </c>
      <c r="H347" s="31"/>
      <c r="I347" s="31"/>
      <c r="J347" s="31"/>
      <c r="K347" s="31"/>
      <c r="L347" s="25"/>
    </row>
    <row r="348" spans="1:12" x14ac:dyDescent="0.3">
      <c r="A348" s="10" t="s">
        <v>881</v>
      </c>
      <c r="B348" s="16" t="s">
        <v>351</v>
      </c>
      <c r="C348" s="17"/>
      <c r="D348" s="17"/>
      <c r="E348" s="17"/>
      <c r="F348" s="11" t="s">
        <v>882</v>
      </c>
      <c r="G348" s="12"/>
      <c r="H348" s="45">
        <v>552677.51</v>
      </c>
      <c r="I348" s="45">
        <v>37608.300000000003</v>
      </c>
      <c r="J348" s="45">
        <v>0</v>
      </c>
      <c r="K348" s="45">
        <v>590285.81000000006</v>
      </c>
      <c r="L348" s="73">
        <f t="shared" ref="L348:L350" si="20">I348-J348</f>
        <v>37608.300000000003</v>
      </c>
    </row>
    <row r="349" spans="1:12" x14ac:dyDescent="0.3">
      <c r="A349" s="18" t="s">
        <v>883</v>
      </c>
      <c r="B349" s="16" t="s">
        <v>351</v>
      </c>
      <c r="C349" s="17"/>
      <c r="D349" s="17"/>
      <c r="E349" s="17"/>
      <c r="F349" s="17"/>
      <c r="G349" s="19" t="s">
        <v>884</v>
      </c>
      <c r="H349" s="28">
        <v>496725</v>
      </c>
      <c r="I349" s="28">
        <v>29240</v>
      </c>
      <c r="J349" s="28">
        <v>0</v>
      </c>
      <c r="K349" s="28">
        <v>525965</v>
      </c>
      <c r="L349" s="73">
        <f t="shared" si="20"/>
        <v>29240</v>
      </c>
    </row>
    <row r="350" spans="1:12" x14ac:dyDescent="0.3">
      <c r="A350" s="18" t="s">
        <v>885</v>
      </c>
      <c r="B350" s="16" t="s">
        <v>351</v>
      </c>
      <c r="C350" s="17"/>
      <c r="D350" s="17"/>
      <c r="E350" s="17"/>
      <c r="F350" s="17"/>
      <c r="G350" s="19" t="s">
        <v>886</v>
      </c>
      <c r="H350" s="28">
        <v>55952.51</v>
      </c>
      <c r="I350" s="28">
        <v>8368.2999999999993</v>
      </c>
      <c r="J350" s="28">
        <v>0</v>
      </c>
      <c r="K350" s="28">
        <v>64320.81</v>
      </c>
      <c r="L350" s="73">
        <f t="shared" si="20"/>
        <v>8368.2999999999993</v>
      </c>
    </row>
    <row r="351" spans="1:12" x14ac:dyDescent="0.3">
      <c r="A351" s="22" t="s">
        <v>351</v>
      </c>
      <c r="B351" s="16" t="s">
        <v>351</v>
      </c>
      <c r="C351" s="17"/>
      <c r="D351" s="17"/>
      <c r="E351" s="17"/>
      <c r="F351" s="17"/>
      <c r="G351" s="23" t="s">
        <v>351</v>
      </c>
      <c r="H351" s="31"/>
      <c r="I351" s="31"/>
      <c r="J351" s="31"/>
      <c r="K351" s="31"/>
      <c r="L351" s="25"/>
    </row>
    <row r="352" spans="1:12" x14ac:dyDescent="0.3">
      <c r="A352" s="10" t="s">
        <v>887</v>
      </c>
      <c r="B352" s="16" t="s">
        <v>351</v>
      </c>
      <c r="C352" s="17"/>
      <c r="D352" s="17"/>
      <c r="E352" s="17"/>
      <c r="F352" s="11" t="s">
        <v>805</v>
      </c>
      <c r="G352" s="12"/>
      <c r="H352" s="45">
        <v>16935</v>
      </c>
      <c r="I352" s="45">
        <v>0</v>
      </c>
      <c r="J352" s="45">
        <v>0</v>
      </c>
      <c r="K352" s="45">
        <v>16935</v>
      </c>
      <c r="L352" s="73">
        <f t="shared" ref="L352" si="21">I352-J352</f>
        <v>0</v>
      </c>
    </row>
    <row r="353" spans="1:12" x14ac:dyDescent="0.3">
      <c r="A353" s="18" t="s">
        <v>888</v>
      </c>
      <c r="B353" s="16" t="s">
        <v>351</v>
      </c>
      <c r="C353" s="17"/>
      <c r="D353" s="17"/>
      <c r="E353" s="17"/>
      <c r="F353" s="17"/>
      <c r="G353" s="19" t="s">
        <v>807</v>
      </c>
      <c r="H353" s="28">
        <v>16435</v>
      </c>
      <c r="I353" s="28">
        <v>0</v>
      </c>
      <c r="J353" s="28">
        <v>0</v>
      </c>
      <c r="K353" s="28">
        <v>16435</v>
      </c>
      <c r="L353" s="21"/>
    </row>
    <row r="354" spans="1:12" x14ac:dyDescent="0.3">
      <c r="A354" s="18" t="s">
        <v>889</v>
      </c>
      <c r="B354" s="16" t="s">
        <v>351</v>
      </c>
      <c r="C354" s="17"/>
      <c r="D354" s="17"/>
      <c r="E354" s="17"/>
      <c r="F354" s="17"/>
      <c r="G354" s="19" t="s">
        <v>809</v>
      </c>
      <c r="H354" s="28">
        <v>500</v>
      </c>
      <c r="I354" s="28">
        <v>0</v>
      </c>
      <c r="J354" s="28">
        <v>0</v>
      </c>
      <c r="K354" s="28">
        <v>500</v>
      </c>
      <c r="L354" s="21"/>
    </row>
    <row r="355" spans="1:12" x14ac:dyDescent="0.3">
      <c r="A355" s="22" t="s">
        <v>351</v>
      </c>
      <c r="B355" s="16" t="s">
        <v>351</v>
      </c>
      <c r="C355" s="17"/>
      <c r="D355" s="17"/>
      <c r="E355" s="17"/>
      <c r="F355" s="17"/>
      <c r="G355" s="23" t="s">
        <v>351</v>
      </c>
      <c r="H355" s="31"/>
      <c r="I355" s="31"/>
      <c r="J355" s="31"/>
      <c r="K355" s="31"/>
      <c r="L355" s="25"/>
    </row>
    <row r="356" spans="1:12" x14ac:dyDescent="0.3">
      <c r="A356" s="10" t="s">
        <v>890</v>
      </c>
      <c r="B356" s="15" t="s">
        <v>351</v>
      </c>
      <c r="C356" s="11" t="s">
        <v>891</v>
      </c>
      <c r="D356" s="12"/>
      <c r="E356" s="12"/>
      <c r="F356" s="12"/>
      <c r="G356" s="12"/>
      <c r="H356" s="45">
        <v>1209890.93</v>
      </c>
      <c r="I356" s="45">
        <v>160182.9</v>
      </c>
      <c r="J356" s="45">
        <v>128.80000000000001</v>
      </c>
      <c r="K356" s="45">
        <v>1369945.03</v>
      </c>
      <c r="L356" s="73">
        <f t="shared" ref="L356" si="22">I356-J356</f>
        <v>160054.1</v>
      </c>
    </row>
    <row r="357" spans="1:12" x14ac:dyDescent="0.3">
      <c r="A357" s="10" t="s">
        <v>892</v>
      </c>
      <c r="B357" s="16" t="s">
        <v>351</v>
      </c>
      <c r="C357" s="17"/>
      <c r="D357" s="11" t="s">
        <v>891</v>
      </c>
      <c r="E357" s="12"/>
      <c r="F357" s="12"/>
      <c r="G357" s="12"/>
      <c r="H357" s="45">
        <v>1209890.93</v>
      </c>
      <c r="I357" s="45">
        <v>160182.9</v>
      </c>
      <c r="J357" s="45">
        <v>128.80000000000001</v>
      </c>
      <c r="K357" s="45">
        <v>1369945.03</v>
      </c>
      <c r="L357" s="72"/>
    </row>
    <row r="358" spans="1:12" x14ac:dyDescent="0.3">
      <c r="A358" s="10" t="s">
        <v>893</v>
      </c>
      <c r="B358" s="16" t="s">
        <v>351</v>
      </c>
      <c r="C358" s="17"/>
      <c r="D358" s="17"/>
      <c r="E358" s="11" t="s">
        <v>891</v>
      </c>
      <c r="F358" s="12"/>
      <c r="G358" s="12"/>
      <c r="H358" s="45">
        <v>1209890.93</v>
      </c>
      <c r="I358" s="45">
        <v>160182.9</v>
      </c>
      <c r="J358" s="45">
        <v>128.80000000000001</v>
      </c>
      <c r="K358" s="45">
        <v>1369945.03</v>
      </c>
      <c r="L358" s="72"/>
    </row>
    <row r="359" spans="1:12" x14ac:dyDescent="0.3">
      <c r="A359" s="10" t="s">
        <v>894</v>
      </c>
      <c r="B359" s="16" t="s">
        <v>351</v>
      </c>
      <c r="C359" s="17"/>
      <c r="D359" s="17"/>
      <c r="E359" s="17"/>
      <c r="F359" s="11" t="s">
        <v>895</v>
      </c>
      <c r="G359" s="12"/>
      <c r="H359" s="45">
        <v>77689.58</v>
      </c>
      <c r="I359" s="45">
        <v>23763.62</v>
      </c>
      <c r="J359" s="45">
        <v>0</v>
      </c>
      <c r="K359" s="45">
        <v>101453.2</v>
      </c>
      <c r="L359" s="73">
        <f t="shared" ref="L359" si="23">I359-J359</f>
        <v>23763.62</v>
      </c>
    </row>
    <row r="360" spans="1:12" x14ac:dyDescent="0.3">
      <c r="A360" s="18" t="s">
        <v>896</v>
      </c>
      <c r="B360" s="16" t="s">
        <v>351</v>
      </c>
      <c r="C360" s="17"/>
      <c r="D360" s="17"/>
      <c r="E360" s="17"/>
      <c r="F360" s="17"/>
      <c r="G360" s="19" t="s">
        <v>895</v>
      </c>
      <c r="H360" s="28">
        <v>77689.58</v>
      </c>
      <c r="I360" s="28">
        <v>23763.62</v>
      </c>
      <c r="J360" s="28">
        <v>0</v>
      </c>
      <c r="K360" s="28">
        <v>101453.2</v>
      </c>
      <c r="L360" s="21"/>
    </row>
    <row r="361" spans="1:12" x14ac:dyDescent="0.3">
      <c r="A361" s="22" t="s">
        <v>351</v>
      </c>
      <c r="B361" s="16" t="s">
        <v>351</v>
      </c>
      <c r="C361" s="17"/>
      <c r="D361" s="17"/>
      <c r="E361" s="17"/>
      <c r="F361" s="17"/>
      <c r="G361" s="23" t="s">
        <v>351</v>
      </c>
      <c r="H361" s="31"/>
      <c r="I361" s="31"/>
      <c r="J361" s="31"/>
      <c r="K361" s="31"/>
      <c r="L361" s="25"/>
    </row>
    <row r="362" spans="1:12" x14ac:dyDescent="0.3">
      <c r="A362" s="10" t="s">
        <v>897</v>
      </c>
      <c r="B362" s="16" t="s">
        <v>351</v>
      </c>
      <c r="C362" s="17"/>
      <c r="D362" s="17"/>
      <c r="E362" s="17"/>
      <c r="F362" s="11" t="s">
        <v>898</v>
      </c>
      <c r="G362" s="12"/>
      <c r="H362" s="45">
        <v>32582.68</v>
      </c>
      <c r="I362" s="45">
        <v>12288</v>
      </c>
      <c r="J362" s="45">
        <v>0</v>
      </c>
      <c r="K362" s="45">
        <v>44870.68</v>
      </c>
      <c r="L362" s="73">
        <f t="shared" ref="L362" si="24">I362-J362</f>
        <v>12288</v>
      </c>
    </row>
    <row r="363" spans="1:12" x14ac:dyDescent="0.3">
      <c r="A363" s="18" t="s">
        <v>899</v>
      </c>
      <c r="B363" s="16" t="s">
        <v>351</v>
      </c>
      <c r="C363" s="17"/>
      <c r="D363" s="17"/>
      <c r="E363" s="17"/>
      <c r="F363" s="17"/>
      <c r="G363" s="19" t="s">
        <v>900</v>
      </c>
      <c r="H363" s="28">
        <v>6240</v>
      </c>
      <c r="I363" s="28">
        <v>4800</v>
      </c>
      <c r="J363" s="28">
        <v>0</v>
      </c>
      <c r="K363" s="28">
        <v>11040</v>
      </c>
      <c r="L363" s="21"/>
    </row>
    <row r="364" spans="1:12" x14ac:dyDescent="0.3">
      <c r="A364" s="18" t="s">
        <v>901</v>
      </c>
      <c r="B364" s="16" t="s">
        <v>351</v>
      </c>
      <c r="C364" s="17"/>
      <c r="D364" s="17"/>
      <c r="E364" s="17"/>
      <c r="F364" s="17"/>
      <c r="G364" s="19" t="s">
        <v>902</v>
      </c>
      <c r="H364" s="28">
        <v>26342.68</v>
      </c>
      <c r="I364" s="28">
        <v>7488</v>
      </c>
      <c r="J364" s="28">
        <v>0</v>
      </c>
      <c r="K364" s="28">
        <v>33830.68</v>
      </c>
      <c r="L364" s="21"/>
    </row>
    <row r="365" spans="1:12" x14ac:dyDescent="0.3">
      <c r="A365" s="22" t="s">
        <v>351</v>
      </c>
      <c r="B365" s="16" t="s">
        <v>351</v>
      </c>
      <c r="C365" s="17"/>
      <c r="D365" s="17"/>
      <c r="E365" s="17"/>
      <c r="F365" s="17"/>
      <c r="G365" s="23" t="s">
        <v>351</v>
      </c>
      <c r="H365" s="31"/>
      <c r="I365" s="31"/>
      <c r="J365" s="31"/>
      <c r="K365" s="31"/>
      <c r="L365" s="25"/>
    </row>
    <row r="366" spans="1:12" x14ac:dyDescent="0.3">
      <c r="A366" s="10" t="s">
        <v>903</v>
      </c>
      <c r="B366" s="16" t="s">
        <v>351</v>
      </c>
      <c r="C366" s="17"/>
      <c r="D366" s="17"/>
      <c r="E366" s="17"/>
      <c r="F366" s="11" t="s">
        <v>904</v>
      </c>
      <c r="G366" s="12"/>
      <c r="H366" s="45">
        <v>1056</v>
      </c>
      <c r="I366" s="45">
        <v>0</v>
      </c>
      <c r="J366" s="45">
        <v>0</v>
      </c>
      <c r="K366" s="45">
        <v>1056</v>
      </c>
      <c r="L366" s="73">
        <f t="shared" ref="L366" si="25">I366-J366</f>
        <v>0</v>
      </c>
    </row>
    <row r="367" spans="1:12" x14ac:dyDescent="0.3">
      <c r="A367" s="18" t="s">
        <v>905</v>
      </c>
      <c r="B367" s="16" t="s">
        <v>351</v>
      </c>
      <c r="C367" s="17"/>
      <c r="D367" s="17"/>
      <c r="E367" s="17"/>
      <c r="F367" s="17"/>
      <c r="G367" s="19" t="s">
        <v>906</v>
      </c>
      <c r="H367" s="28">
        <v>1056</v>
      </c>
      <c r="I367" s="28">
        <v>0</v>
      </c>
      <c r="J367" s="28">
        <v>0</v>
      </c>
      <c r="K367" s="28">
        <v>1056</v>
      </c>
      <c r="L367" s="21"/>
    </row>
    <row r="368" spans="1:12" x14ac:dyDescent="0.3">
      <c r="A368" s="22" t="s">
        <v>351</v>
      </c>
      <c r="B368" s="16" t="s">
        <v>351</v>
      </c>
      <c r="C368" s="17"/>
      <c r="D368" s="17"/>
      <c r="E368" s="17"/>
      <c r="F368" s="17"/>
      <c r="G368" s="23" t="s">
        <v>351</v>
      </c>
      <c r="H368" s="31"/>
      <c r="I368" s="31"/>
      <c r="J368" s="31"/>
      <c r="K368" s="31"/>
      <c r="L368" s="25"/>
    </row>
    <row r="369" spans="1:12" x14ac:dyDescent="0.3">
      <c r="A369" s="10" t="s">
        <v>907</v>
      </c>
      <c r="B369" s="16" t="s">
        <v>351</v>
      </c>
      <c r="C369" s="17"/>
      <c r="D369" s="17"/>
      <c r="E369" s="17"/>
      <c r="F369" s="11" t="s">
        <v>908</v>
      </c>
      <c r="G369" s="12"/>
      <c r="H369" s="45">
        <v>1046831.07</v>
      </c>
      <c r="I369" s="45">
        <v>124131.28</v>
      </c>
      <c r="J369" s="45">
        <v>128.80000000000001</v>
      </c>
      <c r="K369" s="45">
        <v>1170833.55</v>
      </c>
      <c r="L369" s="73">
        <f t="shared" ref="L369:L379" si="26">I369-J369</f>
        <v>124002.48</v>
      </c>
    </row>
    <row r="370" spans="1:12" x14ac:dyDescent="0.3">
      <c r="A370" s="18" t="s">
        <v>909</v>
      </c>
      <c r="B370" s="16" t="s">
        <v>351</v>
      </c>
      <c r="C370" s="17"/>
      <c r="D370" s="17"/>
      <c r="E370" s="17"/>
      <c r="F370" s="17"/>
      <c r="G370" s="19" t="s">
        <v>869</v>
      </c>
      <c r="H370" s="28">
        <v>32711.03</v>
      </c>
      <c r="I370" s="28">
        <v>3343</v>
      </c>
      <c r="J370" s="28">
        <v>0</v>
      </c>
      <c r="K370" s="28">
        <v>36054.03</v>
      </c>
      <c r="L370" s="73">
        <f t="shared" si="26"/>
        <v>3343</v>
      </c>
    </row>
    <row r="371" spans="1:12" x14ac:dyDescent="0.3">
      <c r="A371" s="18" t="s">
        <v>910</v>
      </c>
      <c r="B371" s="16" t="s">
        <v>351</v>
      </c>
      <c r="C371" s="17"/>
      <c r="D371" s="17"/>
      <c r="E371" s="17"/>
      <c r="F371" s="17"/>
      <c r="G371" s="19" t="s">
        <v>911</v>
      </c>
      <c r="H371" s="28">
        <v>491571.64</v>
      </c>
      <c r="I371" s="28">
        <v>62790</v>
      </c>
      <c r="J371" s="28">
        <v>128.80000000000001</v>
      </c>
      <c r="K371" s="28">
        <v>554232.84</v>
      </c>
      <c r="L371" s="73">
        <f t="shared" si="26"/>
        <v>62661.2</v>
      </c>
    </row>
    <row r="372" spans="1:12" x14ac:dyDescent="0.3">
      <c r="A372" s="18" t="s">
        <v>912</v>
      </c>
      <c r="B372" s="16" t="s">
        <v>351</v>
      </c>
      <c r="C372" s="17"/>
      <c r="D372" s="17"/>
      <c r="E372" s="17"/>
      <c r="F372" s="17"/>
      <c r="G372" s="19" t="s">
        <v>913</v>
      </c>
      <c r="H372" s="28">
        <v>134247.47</v>
      </c>
      <c r="I372" s="28">
        <v>11335.1</v>
      </c>
      <c r="J372" s="28">
        <v>0</v>
      </c>
      <c r="K372" s="28">
        <v>145582.57</v>
      </c>
      <c r="L372" s="73">
        <f t="shared" si="26"/>
        <v>11335.1</v>
      </c>
    </row>
    <row r="373" spans="1:12" x14ac:dyDescent="0.3">
      <c r="A373" s="18" t="s">
        <v>914</v>
      </c>
      <c r="B373" s="16" t="s">
        <v>351</v>
      </c>
      <c r="C373" s="17"/>
      <c r="D373" s="17"/>
      <c r="E373" s="17"/>
      <c r="F373" s="17"/>
      <c r="G373" s="19" t="s">
        <v>915</v>
      </c>
      <c r="H373" s="28">
        <v>88294.98</v>
      </c>
      <c r="I373" s="28">
        <v>0</v>
      </c>
      <c r="J373" s="28">
        <v>0</v>
      </c>
      <c r="K373" s="28">
        <v>88294.98</v>
      </c>
      <c r="L373" s="73">
        <f t="shared" si="26"/>
        <v>0</v>
      </c>
    </row>
    <row r="374" spans="1:12" x14ac:dyDescent="0.3">
      <c r="A374" s="18" t="s">
        <v>916</v>
      </c>
      <c r="B374" s="16" t="s">
        <v>351</v>
      </c>
      <c r="C374" s="17"/>
      <c r="D374" s="17"/>
      <c r="E374" s="17"/>
      <c r="F374" s="17"/>
      <c r="G374" s="19" t="s">
        <v>917</v>
      </c>
      <c r="H374" s="28">
        <v>243858.21</v>
      </c>
      <c r="I374" s="28">
        <v>32970.199999999997</v>
      </c>
      <c r="J374" s="28">
        <v>0</v>
      </c>
      <c r="K374" s="28">
        <v>276828.40999999997</v>
      </c>
      <c r="L374" s="73">
        <f t="shared" si="26"/>
        <v>32970.199999999997</v>
      </c>
    </row>
    <row r="375" spans="1:12" x14ac:dyDescent="0.3">
      <c r="A375" s="18" t="s">
        <v>918</v>
      </c>
      <c r="B375" s="16" t="s">
        <v>351</v>
      </c>
      <c r="C375" s="17"/>
      <c r="D375" s="17"/>
      <c r="E375" s="17"/>
      <c r="F375" s="17"/>
      <c r="G375" s="19" t="s">
        <v>919</v>
      </c>
      <c r="H375" s="28">
        <v>23857.05</v>
      </c>
      <c r="I375" s="28">
        <v>6884.15</v>
      </c>
      <c r="J375" s="28">
        <v>0</v>
      </c>
      <c r="K375" s="28">
        <v>30741.200000000001</v>
      </c>
      <c r="L375" s="73">
        <f t="shared" si="26"/>
        <v>6884.15</v>
      </c>
    </row>
    <row r="376" spans="1:12" x14ac:dyDescent="0.3">
      <c r="A376" s="18" t="s">
        <v>920</v>
      </c>
      <c r="B376" s="16" t="s">
        <v>351</v>
      </c>
      <c r="C376" s="17"/>
      <c r="D376" s="17"/>
      <c r="E376" s="17"/>
      <c r="F376" s="17"/>
      <c r="G376" s="19" t="s">
        <v>921</v>
      </c>
      <c r="H376" s="28">
        <v>24675.31</v>
      </c>
      <c r="I376" s="28">
        <v>1289.83</v>
      </c>
      <c r="J376" s="28">
        <v>0</v>
      </c>
      <c r="K376" s="28">
        <v>25965.14</v>
      </c>
      <c r="L376" s="73">
        <f t="shared" si="26"/>
        <v>1289.83</v>
      </c>
    </row>
    <row r="377" spans="1:12" x14ac:dyDescent="0.3">
      <c r="A377" s="18" t="s">
        <v>922</v>
      </c>
      <c r="B377" s="16" t="s">
        <v>351</v>
      </c>
      <c r="C377" s="17"/>
      <c r="D377" s="17"/>
      <c r="E377" s="17"/>
      <c r="F377" s="17"/>
      <c r="G377" s="19" t="s">
        <v>923</v>
      </c>
      <c r="H377" s="28">
        <v>7615.38</v>
      </c>
      <c r="I377" s="28">
        <v>5519</v>
      </c>
      <c r="J377" s="28">
        <v>0</v>
      </c>
      <c r="K377" s="28">
        <v>13134.38</v>
      </c>
      <c r="L377" s="73">
        <f t="shared" si="26"/>
        <v>5519</v>
      </c>
    </row>
    <row r="378" spans="1:12" x14ac:dyDescent="0.3">
      <c r="A378" s="22" t="s">
        <v>351</v>
      </c>
      <c r="B378" s="16" t="s">
        <v>351</v>
      </c>
      <c r="C378" s="17"/>
      <c r="D378" s="17"/>
      <c r="E378" s="17"/>
      <c r="F378" s="17"/>
      <c r="G378" s="23" t="s">
        <v>351</v>
      </c>
      <c r="H378" s="31"/>
      <c r="I378" s="31"/>
      <c r="J378" s="31"/>
      <c r="K378" s="31"/>
      <c r="L378" s="25"/>
    </row>
    <row r="379" spans="1:12" x14ac:dyDescent="0.3">
      <c r="A379" s="10" t="s">
        <v>924</v>
      </c>
      <c r="B379" s="16" t="s">
        <v>351</v>
      </c>
      <c r="C379" s="17"/>
      <c r="D379" s="17"/>
      <c r="E379" s="17"/>
      <c r="F379" s="11" t="s">
        <v>805</v>
      </c>
      <c r="G379" s="12"/>
      <c r="H379" s="45">
        <v>51731.6</v>
      </c>
      <c r="I379" s="45">
        <v>0</v>
      </c>
      <c r="J379" s="45">
        <v>0</v>
      </c>
      <c r="K379" s="45">
        <v>51731.6</v>
      </c>
      <c r="L379" s="73">
        <f t="shared" si="26"/>
        <v>0</v>
      </c>
    </row>
    <row r="380" spans="1:12" x14ac:dyDescent="0.3">
      <c r="A380" s="18" t="s">
        <v>925</v>
      </c>
      <c r="B380" s="16" t="s">
        <v>351</v>
      </c>
      <c r="C380" s="17"/>
      <c r="D380" s="17"/>
      <c r="E380" s="17"/>
      <c r="F380" s="17"/>
      <c r="G380" s="19" t="s">
        <v>807</v>
      </c>
      <c r="H380" s="28">
        <v>21153.599999999999</v>
      </c>
      <c r="I380" s="28">
        <v>0</v>
      </c>
      <c r="J380" s="28">
        <v>0</v>
      </c>
      <c r="K380" s="28">
        <v>21153.599999999999</v>
      </c>
      <c r="L380" s="21"/>
    </row>
    <row r="381" spans="1:12" x14ac:dyDescent="0.3">
      <c r="A381" s="18" t="s">
        <v>926</v>
      </c>
      <c r="B381" s="16" t="s">
        <v>351</v>
      </c>
      <c r="C381" s="17"/>
      <c r="D381" s="17"/>
      <c r="E381" s="17"/>
      <c r="F381" s="17"/>
      <c r="G381" s="19" t="s">
        <v>809</v>
      </c>
      <c r="H381" s="28">
        <v>30578</v>
      </c>
      <c r="I381" s="28">
        <v>0</v>
      </c>
      <c r="J381" s="28">
        <v>0</v>
      </c>
      <c r="K381" s="28">
        <v>30578</v>
      </c>
      <c r="L381" s="21"/>
    </row>
    <row r="382" spans="1:12" x14ac:dyDescent="0.3">
      <c r="A382" s="22" t="s">
        <v>351</v>
      </c>
      <c r="B382" s="16" t="s">
        <v>351</v>
      </c>
      <c r="C382" s="17"/>
      <c r="D382" s="17"/>
      <c r="E382" s="17"/>
      <c r="F382" s="17"/>
      <c r="G382" s="23" t="s">
        <v>351</v>
      </c>
      <c r="H382" s="31"/>
      <c r="I382" s="31"/>
      <c r="J382" s="31"/>
      <c r="K382" s="31"/>
      <c r="L382" s="25"/>
    </row>
    <row r="383" spans="1:12" x14ac:dyDescent="0.3">
      <c r="A383" s="10" t="s">
        <v>927</v>
      </c>
      <c r="B383" s="15" t="s">
        <v>351</v>
      </c>
      <c r="C383" s="11" t="s">
        <v>928</v>
      </c>
      <c r="D383" s="12"/>
      <c r="E383" s="12"/>
      <c r="F383" s="12"/>
      <c r="G383" s="12"/>
      <c r="H383" s="45">
        <v>272375.5</v>
      </c>
      <c r="I383" s="45">
        <v>27032.9</v>
      </c>
      <c r="J383" s="45">
        <v>0.03</v>
      </c>
      <c r="K383" s="45">
        <v>299408.37</v>
      </c>
      <c r="L383" s="73">
        <f t="shared" ref="L383" si="27">I383-J383</f>
        <v>27032.870000000003</v>
      </c>
    </row>
    <row r="384" spans="1:12" x14ac:dyDescent="0.3">
      <c r="A384" s="10" t="s">
        <v>929</v>
      </c>
      <c r="B384" s="16" t="s">
        <v>351</v>
      </c>
      <c r="C384" s="17"/>
      <c r="D384" s="11" t="s">
        <v>928</v>
      </c>
      <c r="E384" s="12"/>
      <c r="F384" s="12"/>
      <c r="G384" s="12"/>
      <c r="H384" s="45">
        <v>272375.5</v>
      </c>
      <c r="I384" s="45">
        <v>27032.9</v>
      </c>
      <c r="J384" s="45">
        <v>0.03</v>
      </c>
      <c r="K384" s="45">
        <v>299408.37</v>
      </c>
      <c r="L384" s="72"/>
    </row>
    <row r="385" spans="1:12" x14ac:dyDescent="0.3">
      <c r="A385" s="10" t="s">
        <v>930</v>
      </c>
      <c r="B385" s="16" t="s">
        <v>351</v>
      </c>
      <c r="C385" s="17"/>
      <c r="D385" s="17"/>
      <c r="E385" s="11" t="s">
        <v>928</v>
      </c>
      <c r="F385" s="12"/>
      <c r="G385" s="12"/>
      <c r="H385" s="45">
        <v>272375.5</v>
      </c>
      <c r="I385" s="45">
        <v>27032.9</v>
      </c>
      <c r="J385" s="45">
        <v>0.03</v>
      </c>
      <c r="K385" s="45">
        <v>299408.37</v>
      </c>
      <c r="L385" s="72"/>
    </row>
    <row r="386" spans="1:12" x14ac:dyDescent="0.3">
      <c r="A386" s="10" t="s">
        <v>931</v>
      </c>
      <c r="B386" s="16" t="s">
        <v>351</v>
      </c>
      <c r="C386" s="17"/>
      <c r="D386" s="17"/>
      <c r="E386" s="17"/>
      <c r="F386" s="11" t="s">
        <v>932</v>
      </c>
      <c r="G386" s="12"/>
      <c r="H386" s="45">
        <v>21962.53</v>
      </c>
      <c r="I386" s="45">
        <v>3137.53</v>
      </c>
      <c r="J386" s="45">
        <v>0.03</v>
      </c>
      <c r="K386" s="45">
        <v>25100.03</v>
      </c>
      <c r="L386" s="73">
        <f t="shared" ref="L386" si="28">I386-J386</f>
        <v>3137.5</v>
      </c>
    </row>
    <row r="387" spans="1:12" x14ac:dyDescent="0.3">
      <c r="A387" s="18" t="s">
        <v>933</v>
      </c>
      <c r="B387" s="16" t="s">
        <v>351</v>
      </c>
      <c r="C387" s="17"/>
      <c r="D387" s="17"/>
      <c r="E387" s="17"/>
      <c r="F387" s="17"/>
      <c r="G387" s="19" t="s">
        <v>934</v>
      </c>
      <c r="H387" s="28">
        <v>12162.53</v>
      </c>
      <c r="I387" s="28">
        <v>1737.53</v>
      </c>
      <c r="J387" s="28">
        <v>0.03</v>
      </c>
      <c r="K387" s="28">
        <v>13900.03</v>
      </c>
      <c r="L387" s="21"/>
    </row>
    <row r="388" spans="1:12" x14ac:dyDescent="0.3">
      <c r="A388" s="18" t="s">
        <v>935</v>
      </c>
      <c r="B388" s="16" t="s">
        <v>351</v>
      </c>
      <c r="C388" s="17"/>
      <c r="D388" s="17"/>
      <c r="E388" s="17"/>
      <c r="F388" s="17"/>
      <c r="G388" s="19" t="s">
        <v>936</v>
      </c>
      <c r="H388" s="28">
        <v>9800</v>
      </c>
      <c r="I388" s="28">
        <v>1400</v>
      </c>
      <c r="J388" s="28">
        <v>0</v>
      </c>
      <c r="K388" s="28">
        <v>11200</v>
      </c>
      <c r="L388" s="21"/>
    </row>
    <row r="389" spans="1:12" x14ac:dyDescent="0.3">
      <c r="A389" s="22" t="s">
        <v>351</v>
      </c>
      <c r="B389" s="16" t="s">
        <v>351</v>
      </c>
      <c r="C389" s="17"/>
      <c r="D389" s="17"/>
      <c r="E389" s="17"/>
      <c r="F389" s="17"/>
      <c r="G389" s="23" t="s">
        <v>351</v>
      </c>
      <c r="H389" s="31"/>
      <c r="I389" s="31"/>
      <c r="J389" s="31"/>
      <c r="K389" s="31"/>
      <c r="L389" s="25"/>
    </row>
    <row r="390" spans="1:12" x14ac:dyDescent="0.3">
      <c r="A390" s="10" t="s">
        <v>937</v>
      </c>
      <c r="B390" s="16" t="s">
        <v>351</v>
      </c>
      <c r="C390" s="17"/>
      <c r="D390" s="17"/>
      <c r="E390" s="17"/>
      <c r="F390" s="11" t="s">
        <v>938</v>
      </c>
      <c r="G390" s="12"/>
      <c r="H390" s="45">
        <v>202866.35</v>
      </c>
      <c r="I390" s="45">
        <v>18895.37</v>
      </c>
      <c r="J390" s="45">
        <v>0</v>
      </c>
      <c r="K390" s="45">
        <v>221761.72</v>
      </c>
      <c r="L390" s="73">
        <f t="shared" ref="L390" si="29">I390-J390</f>
        <v>18895.37</v>
      </c>
    </row>
    <row r="391" spans="1:12" x14ac:dyDescent="0.3">
      <c r="A391" s="18" t="s">
        <v>939</v>
      </c>
      <c r="B391" s="16" t="s">
        <v>351</v>
      </c>
      <c r="C391" s="17"/>
      <c r="D391" s="17"/>
      <c r="E391" s="17"/>
      <c r="F391" s="17"/>
      <c r="G391" s="19" t="s">
        <v>940</v>
      </c>
      <c r="H391" s="28">
        <v>186514.29</v>
      </c>
      <c r="I391" s="28">
        <v>18895.37</v>
      </c>
      <c r="J391" s="28">
        <v>0</v>
      </c>
      <c r="K391" s="28">
        <v>205409.66</v>
      </c>
      <c r="L391" s="21"/>
    </row>
    <row r="392" spans="1:12" x14ac:dyDescent="0.3">
      <c r="A392" s="18" t="s">
        <v>941</v>
      </c>
      <c r="B392" s="16" t="s">
        <v>351</v>
      </c>
      <c r="C392" s="17"/>
      <c r="D392" s="17"/>
      <c r="E392" s="17"/>
      <c r="F392" s="17"/>
      <c r="G392" s="19" t="s">
        <v>942</v>
      </c>
      <c r="H392" s="28">
        <v>15306.21</v>
      </c>
      <c r="I392" s="28">
        <v>0</v>
      </c>
      <c r="J392" s="28">
        <v>0</v>
      </c>
      <c r="K392" s="28">
        <v>15306.21</v>
      </c>
      <c r="L392" s="21"/>
    </row>
    <row r="393" spans="1:12" x14ac:dyDescent="0.3">
      <c r="A393" s="18" t="s">
        <v>943</v>
      </c>
      <c r="B393" s="16" t="s">
        <v>351</v>
      </c>
      <c r="C393" s="17"/>
      <c r="D393" s="17"/>
      <c r="E393" s="17"/>
      <c r="F393" s="17"/>
      <c r="G393" s="19" t="s">
        <v>944</v>
      </c>
      <c r="H393" s="28">
        <v>1045.8499999999999</v>
      </c>
      <c r="I393" s="28">
        <v>0</v>
      </c>
      <c r="J393" s="28">
        <v>0</v>
      </c>
      <c r="K393" s="28">
        <v>1045.8499999999999</v>
      </c>
      <c r="L393" s="21"/>
    </row>
    <row r="394" spans="1:12" x14ac:dyDescent="0.3">
      <c r="A394" s="22" t="s">
        <v>351</v>
      </c>
      <c r="B394" s="16" t="s">
        <v>351</v>
      </c>
      <c r="C394" s="17"/>
      <c r="D394" s="17"/>
      <c r="E394" s="17"/>
      <c r="F394" s="17"/>
      <c r="G394" s="23" t="s">
        <v>351</v>
      </c>
      <c r="H394" s="31"/>
      <c r="I394" s="31"/>
      <c r="J394" s="31"/>
      <c r="K394" s="31"/>
      <c r="L394" s="25"/>
    </row>
    <row r="395" spans="1:12" x14ac:dyDescent="0.3">
      <c r="A395" s="10" t="s">
        <v>945</v>
      </c>
      <c r="B395" s="16" t="s">
        <v>351</v>
      </c>
      <c r="C395" s="17"/>
      <c r="D395" s="17"/>
      <c r="E395" s="17"/>
      <c r="F395" s="11" t="s">
        <v>946</v>
      </c>
      <c r="G395" s="12"/>
      <c r="H395" s="45">
        <v>47546.62</v>
      </c>
      <c r="I395" s="45">
        <v>5000</v>
      </c>
      <c r="J395" s="45">
        <v>0</v>
      </c>
      <c r="K395" s="45">
        <v>52546.62</v>
      </c>
      <c r="L395" s="73">
        <f t="shared" ref="L395:L399" si="30">I395-J395</f>
        <v>5000</v>
      </c>
    </row>
    <row r="396" spans="1:12" x14ac:dyDescent="0.3">
      <c r="A396" s="18" t="s">
        <v>947</v>
      </c>
      <c r="B396" s="16" t="s">
        <v>351</v>
      </c>
      <c r="C396" s="17"/>
      <c r="D396" s="17"/>
      <c r="E396" s="17"/>
      <c r="F396" s="17"/>
      <c r="G396" s="19" t="s">
        <v>948</v>
      </c>
      <c r="H396" s="28">
        <v>32546.62</v>
      </c>
      <c r="I396" s="28">
        <v>0</v>
      </c>
      <c r="J396" s="28">
        <v>0</v>
      </c>
      <c r="K396" s="28">
        <v>32546.62</v>
      </c>
      <c r="L396" s="73">
        <f t="shared" si="30"/>
        <v>0</v>
      </c>
    </row>
    <row r="397" spans="1:12" x14ac:dyDescent="0.3">
      <c r="A397" s="18" t="s">
        <v>949</v>
      </c>
      <c r="B397" s="16" t="s">
        <v>351</v>
      </c>
      <c r="C397" s="17"/>
      <c r="D397" s="17"/>
      <c r="E397" s="17"/>
      <c r="F397" s="17"/>
      <c r="G397" s="19" t="s">
        <v>950</v>
      </c>
      <c r="H397" s="28">
        <v>15000</v>
      </c>
      <c r="I397" s="28">
        <v>5000</v>
      </c>
      <c r="J397" s="28">
        <v>0</v>
      </c>
      <c r="K397" s="28">
        <v>20000</v>
      </c>
      <c r="L397" s="73">
        <f t="shared" si="30"/>
        <v>5000</v>
      </c>
    </row>
    <row r="398" spans="1:12" x14ac:dyDescent="0.3">
      <c r="A398" s="22" t="s">
        <v>351</v>
      </c>
      <c r="B398" s="16" t="s">
        <v>351</v>
      </c>
      <c r="C398" s="17"/>
      <c r="D398" s="17"/>
      <c r="E398" s="17"/>
      <c r="F398" s="17"/>
      <c r="G398" s="23" t="s">
        <v>351</v>
      </c>
      <c r="H398" s="31"/>
      <c r="I398" s="31"/>
      <c r="J398" s="31"/>
      <c r="K398" s="31"/>
      <c r="L398" s="25"/>
    </row>
    <row r="399" spans="1:12" x14ac:dyDescent="0.3">
      <c r="A399" s="10" t="s">
        <v>951</v>
      </c>
      <c r="B399" s="15" t="s">
        <v>351</v>
      </c>
      <c r="C399" s="11" t="s">
        <v>952</v>
      </c>
      <c r="D399" s="12"/>
      <c r="E399" s="12"/>
      <c r="F399" s="12"/>
      <c r="G399" s="12"/>
      <c r="H399" s="45">
        <v>3352199.59</v>
      </c>
      <c r="I399" s="45">
        <v>540947.89</v>
      </c>
      <c r="J399" s="45">
        <v>0</v>
      </c>
      <c r="K399" s="45">
        <v>3893147.48</v>
      </c>
      <c r="L399" s="73">
        <f t="shared" si="30"/>
        <v>540947.89</v>
      </c>
    </row>
    <row r="400" spans="1:12" x14ac:dyDescent="0.3">
      <c r="A400" s="10" t="s">
        <v>953</v>
      </c>
      <c r="B400" s="16" t="s">
        <v>351</v>
      </c>
      <c r="C400" s="17"/>
      <c r="D400" s="11" t="s">
        <v>952</v>
      </c>
      <c r="E400" s="12"/>
      <c r="F400" s="12"/>
      <c r="G400" s="12"/>
      <c r="H400" s="45">
        <v>3352199.59</v>
      </c>
      <c r="I400" s="45">
        <v>540947.89</v>
      </c>
      <c r="J400" s="45">
        <v>0</v>
      </c>
      <c r="K400" s="45">
        <v>3893147.48</v>
      </c>
      <c r="L400" s="72"/>
    </row>
    <row r="401" spans="1:12" x14ac:dyDescent="0.3">
      <c r="A401" s="10" t="s">
        <v>954</v>
      </c>
      <c r="B401" s="16" t="s">
        <v>351</v>
      </c>
      <c r="C401" s="17"/>
      <c r="D401" s="17"/>
      <c r="E401" s="11" t="s">
        <v>952</v>
      </c>
      <c r="F401" s="12"/>
      <c r="G401" s="12"/>
      <c r="H401" s="45">
        <v>3352199.59</v>
      </c>
      <c r="I401" s="45">
        <v>540947.89</v>
      </c>
      <c r="J401" s="45">
        <v>0</v>
      </c>
      <c r="K401" s="45">
        <v>3893147.48</v>
      </c>
      <c r="L401" s="72"/>
    </row>
    <row r="402" spans="1:12" x14ac:dyDescent="0.3">
      <c r="A402" s="10" t="s">
        <v>955</v>
      </c>
      <c r="B402" s="16" t="s">
        <v>351</v>
      </c>
      <c r="C402" s="17"/>
      <c r="D402" s="17"/>
      <c r="E402" s="17"/>
      <c r="F402" s="11" t="s">
        <v>952</v>
      </c>
      <c r="G402" s="12"/>
      <c r="H402" s="45">
        <v>3352199.59</v>
      </c>
      <c r="I402" s="45">
        <v>540947.89</v>
      </c>
      <c r="J402" s="45">
        <v>0</v>
      </c>
      <c r="K402" s="45">
        <v>3893147.48</v>
      </c>
      <c r="L402" s="72"/>
    </row>
    <row r="403" spans="1:12" x14ac:dyDescent="0.3">
      <c r="A403" s="18" t="s">
        <v>956</v>
      </c>
      <c r="B403" s="16" t="s">
        <v>351</v>
      </c>
      <c r="C403" s="17"/>
      <c r="D403" s="17"/>
      <c r="E403" s="17"/>
      <c r="F403" s="17"/>
      <c r="G403" s="19" t="s">
        <v>957</v>
      </c>
      <c r="H403" s="28">
        <v>3334879.95</v>
      </c>
      <c r="I403" s="28">
        <v>538164.5</v>
      </c>
      <c r="J403" s="28">
        <v>0</v>
      </c>
      <c r="K403" s="28">
        <v>3873044.45</v>
      </c>
      <c r="L403" s="73">
        <f t="shared" ref="L403:L404" si="31">I403-J403</f>
        <v>538164.5</v>
      </c>
    </row>
    <row r="404" spans="1:12" x14ac:dyDescent="0.3">
      <c r="A404" s="18" t="s">
        <v>958</v>
      </c>
      <c r="B404" s="16" t="s">
        <v>351</v>
      </c>
      <c r="C404" s="17"/>
      <c r="D404" s="17"/>
      <c r="E404" s="17"/>
      <c r="F404" s="17"/>
      <c r="G404" s="19" t="s">
        <v>959</v>
      </c>
      <c r="H404" s="28">
        <v>17319.64</v>
      </c>
      <c r="I404" s="28">
        <v>2783.39</v>
      </c>
      <c r="J404" s="28">
        <v>0</v>
      </c>
      <c r="K404" s="28">
        <v>20103.03</v>
      </c>
      <c r="L404" s="73">
        <f t="shared" si="31"/>
        <v>2783.39</v>
      </c>
    </row>
    <row r="405" spans="1:12" x14ac:dyDescent="0.3">
      <c r="A405" s="22" t="s">
        <v>351</v>
      </c>
      <c r="B405" s="16" t="s">
        <v>351</v>
      </c>
      <c r="C405" s="17"/>
      <c r="D405" s="17"/>
      <c r="E405" s="17"/>
      <c r="F405" s="17"/>
      <c r="G405" s="23" t="s">
        <v>351</v>
      </c>
      <c r="H405" s="31"/>
      <c r="I405" s="31"/>
      <c r="J405" s="31"/>
      <c r="K405" s="31"/>
      <c r="L405" s="25"/>
    </row>
    <row r="406" spans="1:12" x14ac:dyDescent="0.3">
      <c r="A406" s="10" t="s">
        <v>960</v>
      </c>
      <c r="B406" s="15" t="s">
        <v>351</v>
      </c>
      <c r="C406" s="11" t="s">
        <v>961</v>
      </c>
      <c r="D406" s="12"/>
      <c r="E406" s="12"/>
      <c r="F406" s="12"/>
      <c r="G406" s="12"/>
      <c r="H406" s="45">
        <v>30165.29</v>
      </c>
      <c r="I406" s="45">
        <v>947.34</v>
      </c>
      <c r="J406" s="45">
        <v>6542.03</v>
      </c>
      <c r="K406" s="45">
        <v>24570.6</v>
      </c>
      <c r="L406" s="73">
        <f t="shared" ref="L406" si="32">I406-J406</f>
        <v>-5594.69</v>
      </c>
    </row>
    <row r="407" spans="1:12" x14ac:dyDescent="0.3">
      <c r="A407" s="10" t="s">
        <v>962</v>
      </c>
      <c r="B407" s="16" t="s">
        <v>351</v>
      </c>
      <c r="C407" s="17"/>
      <c r="D407" s="11" t="s">
        <v>961</v>
      </c>
      <c r="E407" s="12"/>
      <c r="F407" s="12"/>
      <c r="G407" s="12"/>
      <c r="H407" s="45">
        <v>30165.29</v>
      </c>
      <c r="I407" s="45">
        <v>947.34</v>
      </c>
      <c r="J407" s="45">
        <v>6542.03</v>
      </c>
      <c r="K407" s="45">
        <v>24570.6</v>
      </c>
      <c r="L407" s="72"/>
    </row>
    <row r="408" spans="1:12" x14ac:dyDescent="0.3">
      <c r="A408" s="10" t="s">
        <v>963</v>
      </c>
      <c r="B408" s="16" t="s">
        <v>351</v>
      </c>
      <c r="C408" s="17"/>
      <c r="D408" s="17"/>
      <c r="E408" s="11" t="s">
        <v>961</v>
      </c>
      <c r="F408" s="12"/>
      <c r="G408" s="12"/>
      <c r="H408" s="45">
        <v>30165.29</v>
      </c>
      <c r="I408" s="45">
        <v>947.34</v>
      </c>
      <c r="J408" s="45">
        <v>6542.03</v>
      </c>
      <c r="K408" s="45">
        <v>24570.6</v>
      </c>
      <c r="L408" s="72"/>
    </row>
    <row r="409" spans="1:12" x14ac:dyDescent="0.3">
      <c r="A409" s="10" t="s">
        <v>964</v>
      </c>
      <c r="B409" s="16" t="s">
        <v>351</v>
      </c>
      <c r="C409" s="17"/>
      <c r="D409" s="17"/>
      <c r="E409" s="17"/>
      <c r="F409" s="11" t="s">
        <v>961</v>
      </c>
      <c r="G409" s="12"/>
      <c r="H409" s="45">
        <v>30165.29</v>
      </c>
      <c r="I409" s="45">
        <v>947.34</v>
      </c>
      <c r="J409" s="45">
        <v>6542.03</v>
      </c>
      <c r="K409" s="45">
        <v>24570.6</v>
      </c>
      <c r="L409" s="72"/>
    </row>
    <row r="410" spans="1:12" x14ac:dyDescent="0.3">
      <c r="A410" s="18" t="s">
        <v>965</v>
      </c>
      <c r="B410" s="16" t="s">
        <v>351</v>
      </c>
      <c r="C410" s="17"/>
      <c r="D410" s="17"/>
      <c r="E410" s="17"/>
      <c r="F410" s="17"/>
      <c r="G410" s="19" t="s">
        <v>591</v>
      </c>
      <c r="H410" s="28">
        <v>12633.13</v>
      </c>
      <c r="I410" s="28">
        <v>220.14</v>
      </c>
      <c r="J410" s="28">
        <v>0</v>
      </c>
      <c r="K410" s="28">
        <v>12853.27</v>
      </c>
      <c r="L410" s="21"/>
    </row>
    <row r="411" spans="1:12" x14ac:dyDescent="0.3">
      <c r="A411" s="18" t="s">
        <v>966</v>
      </c>
      <c r="B411" s="16" t="s">
        <v>351</v>
      </c>
      <c r="C411" s="17"/>
      <c r="D411" s="17"/>
      <c r="E411" s="17"/>
      <c r="F411" s="17"/>
      <c r="G411" s="19" t="s">
        <v>589</v>
      </c>
      <c r="H411" s="28">
        <v>17532.16</v>
      </c>
      <c r="I411" s="28">
        <v>727.2</v>
      </c>
      <c r="J411" s="28">
        <v>6542.03</v>
      </c>
      <c r="K411" s="28">
        <v>11717.33</v>
      </c>
      <c r="L411" s="21"/>
    </row>
    <row r="412" spans="1:12" x14ac:dyDescent="0.3">
      <c r="A412" s="22" t="s">
        <v>351</v>
      </c>
      <c r="B412" s="16" t="s">
        <v>351</v>
      </c>
      <c r="C412" s="17"/>
      <c r="D412" s="17"/>
      <c r="E412" s="17"/>
      <c r="F412" s="17"/>
      <c r="G412" s="23" t="s">
        <v>351</v>
      </c>
      <c r="H412" s="31"/>
      <c r="I412" s="31"/>
      <c r="J412" s="31"/>
      <c r="K412" s="31"/>
      <c r="L412" s="25"/>
    </row>
    <row r="413" spans="1:12" x14ac:dyDescent="0.3">
      <c r="A413" s="10" t="s">
        <v>967</v>
      </c>
      <c r="B413" s="15" t="s">
        <v>351</v>
      </c>
      <c r="C413" s="11" t="s">
        <v>968</v>
      </c>
      <c r="D413" s="12"/>
      <c r="E413" s="12"/>
      <c r="F413" s="12"/>
      <c r="G413" s="12"/>
      <c r="H413" s="45">
        <v>2621.08</v>
      </c>
      <c r="I413" s="45">
        <v>16137</v>
      </c>
      <c r="J413" s="45">
        <v>15255.12</v>
      </c>
      <c r="K413" s="45">
        <v>3502.96</v>
      </c>
      <c r="L413" s="73">
        <f t="shared" ref="L413" si="33">I413-J413</f>
        <v>881.8799999999992</v>
      </c>
    </row>
    <row r="414" spans="1:12" x14ac:dyDescent="0.3">
      <c r="A414" s="10" t="s">
        <v>969</v>
      </c>
      <c r="B414" s="16" t="s">
        <v>351</v>
      </c>
      <c r="C414" s="17"/>
      <c r="D414" s="11" t="s">
        <v>968</v>
      </c>
      <c r="E414" s="12"/>
      <c r="F414" s="12"/>
      <c r="G414" s="12"/>
      <c r="H414" s="45">
        <v>2621.08</v>
      </c>
      <c r="I414" s="45">
        <v>16137</v>
      </c>
      <c r="J414" s="45">
        <v>15255.12</v>
      </c>
      <c r="K414" s="45">
        <v>3502.96</v>
      </c>
      <c r="L414" s="72"/>
    </row>
    <row r="415" spans="1:12" x14ac:dyDescent="0.3">
      <c r="A415" s="10" t="s">
        <v>970</v>
      </c>
      <c r="B415" s="16" t="s">
        <v>351</v>
      </c>
      <c r="C415" s="17"/>
      <c r="D415" s="17"/>
      <c r="E415" s="11" t="s">
        <v>968</v>
      </c>
      <c r="F415" s="12"/>
      <c r="G415" s="12"/>
      <c r="H415" s="45">
        <v>2621.08</v>
      </c>
      <c r="I415" s="45">
        <v>16137</v>
      </c>
      <c r="J415" s="45">
        <v>15255.12</v>
      </c>
      <c r="K415" s="45">
        <v>3502.96</v>
      </c>
      <c r="L415" s="72"/>
    </row>
    <row r="416" spans="1:12" x14ac:dyDescent="0.3">
      <c r="A416" s="10" t="s">
        <v>971</v>
      </c>
      <c r="B416" s="16" t="s">
        <v>351</v>
      </c>
      <c r="C416" s="17"/>
      <c r="D416" s="17"/>
      <c r="E416" s="17"/>
      <c r="F416" s="11" t="s">
        <v>968</v>
      </c>
      <c r="G416" s="12"/>
      <c r="H416" s="45">
        <v>2621.08</v>
      </c>
      <c r="I416" s="45">
        <v>16137</v>
      </c>
      <c r="J416" s="45">
        <v>15255.12</v>
      </c>
      <c r="K416" s="45">
        <v>3502.96</v>
      </c>
      <c r="L416" s="72"/>
    </row>
    <row r="417" spans="1:12" x14ac:dyDescent="0.3">
      <c r="A417" s="18" t="s">
        <v>972</v>
      </c>
      <c r="B417" s="16" t="s">
        <v>351</v>
      </c>
      <c r="C417" s="17"/>
      <c r="D417" s="17"/>
      <c r="E417" s="17"/>
      <c r="F417" s="17"/>
      <c r="G417" s="19" t="s">
        <v>968</v>
      </c>
      <c r="H417" s="28">
        <v>2621.08</v>
      </c>
      <c r="I417" s="28">
        <v>16137</v>
      </c>
      <c r="J417" s="28">
        <v>15255.12</v>
      </c>
      <c r="K417" s="28">
        <v>3502.96</v>
      </c>
      <c r="L417" s="21"/>
    </row>
    <row r="418" spans="1:12" x14ac:dyDescent="0.3">
      <c r="A418" s="22" t="s">
        <v>351</v>
      </c>
      <c r="B418" s="16" t="s">
        <v>351</v>
      </c>
      <c r="C418" s="17"/>
      <c r="D418" s="17"/>
      <c r="E418" s="17"/>
      <c r="F418" s="17"/>
      <c r="G418" s="23" t="s">
        <v>351</v>
      </c>
      <c r="H418" s="31"/>
      <c r="I418" s="31"/>
      <c r="J418" s="31"/>
      <c r="K418" s="31"/>
      <c r="L418" s="25"/>
    </row>
    <row r="419" spans="1:12" x14ac:dyDescent="0.3">
      <c r="A419" s="10" t="s">
        <v>973</v>
      </c>
      <c r="B419" s="15" t="s">
        <v>351</v>
      </c>
      <c r="C419" s="11" t="s">
        <v>974</v>
      </c>
      <c r="D419" s="12"/>
      <c r="E419" s="12"/>
      <c r="F419" s="12"/>
      <c r="G419" s="12"/>
      <c r="H419" s="45">
        <v>221536.96</v>
      </c>
      <c r="I419" s="45">
        <v>10174.94</v>
      </c>
      <c r="J419" s="45">
        <v>0</v>
      </c>
      <c r="K419" s="45">
        <v>231711.9</v>
      </c>
      <c r="L419" s="73">
        <f t="shared" ref="L419" si="34">I419-J419</f>
        <v>10174.94</v>
      </c>
    </row>
    <row r="420" spans="1:12" x14ac:dyDescent="0.3">
      <c r="A420" s="10" t="s">
        <v>975</v>
      </c>
      <c r="B420" s="16" t="s">
        <v>351</v>
      </c>
      <c r="C420" s="17"/>
      <c r="D420" s="11" t="s">
        <v>974</v>
      </c>
      <c r="E420" s="12"/>
      <c r="F420" s="12"/>
      <c r="G420" s="12"/>
      <c r="H420" s="45">
        <v>221536.96</v>
      </c>
      <c r="I420" s="45">
        <v>10174.94</v>
      </c>
      <c r="J420" s="45">
        <v>0</v>
      </c>
      <c r="K420" s="45">
        <v>231711.9</v>
      </c>
      <c r="L420" s="72"/>
    </row>
    <row r="421" spans="1:12" x14ac:dyDescent="0.3">
      <c r="A421" s="10" t="s">
        <v>976</v>
      </c>
      <c r="B421" s="16" t="s">
        <v>351</v>
      </c>
      <c r="C421" s="17"/>
      <c r="D421" s="17"/>
      <c r="E421" s="11" t="s">
        <v>974</v>
      </c>
      <c r="F421" s="12"/>
      <c r="G421" s="12"/>
      <c r="H421" s="45">
        <v>221536.96</v>
      </c>
      <c r="I421" s="45">
        <v>10174.94</v>
      </c>
      <c r="J421" s="45">
        <v>0</v>
      </c>
      <c r="K421" s="45">
        <v>231711.9</v>
      </c>
      <c r="L421" s="72"/>
    </row>
    <row r="422" spans="1:12" x14ac:dyDescent="0.3">
      <c r="A422" s="10" t="s">
        <v>977</v>
      </c>
      <c r="B422" s="16" t="s">
        <v>351</v>
      </c>
      <c r="C422" s="17"/>
      <c r="D422" s="17"/>
      <c r="E422" s="17"/>
      <c r="F422" s="11" t="s">
        <v>974</v>
      </c>
      <c r="G422" s="12"/>
      <c r="H422" s="45">
        <v>221536.96</v>
      </c>
      <c r="I422" s="45">
        <v>10174.94</v>
      </c>
      <c r="J422" s="45">
        <v>0</v>
      </c>
      <c r="K422" s="45">
        <v>231711.9</v>
      </c>
      <c r="L422" s="72"/>
    </row>
    <row r="423" spans="1:12" x14ac:dyDescent="0.3">
      <c r="A423" s="18" t="s">
        <v>978</v>
      </c>
      <c r="B423" s="16" t="s">
        <v>351</v>
      </c>
      <c r="C423" s="17"/>
      <c r="D423" s="17"/>
      <c r="E423" s="17"/>
      <c r="F423" s="17"/>
      <c r="G423" s="19" t="s">
        <v>979</v>
      </c>
      <c r="H423" s="28">
        <v>3926</v>
      </c>
      <c r="I423" s="28">
        <v>1174.94</v>
      </c>
      <c r="J423" s="28">
        <v>0</v>
      </c>
      <c r="K423" s="28">
        <v>5100.9399999999996</v>
      </c>
      <c r="L423" s="21"/>
    </row>
    <row r="424" spans="1:12" x14ac:dyDescent="0.3">
      <c r="A424" s="18" t="s">
        <v>980</v>
      </c>
      <c r="B424" s="16" t="s">
        <v>351</v>
      </c>
      <c r="C424" s="17"/>
      <c r="D424" s="17"/>
      <c r="E424" s="17"/>
      <c r="F424" s="17"/>
      <c r="G424" s="19" t="s">
        <v>981</v>
      </c>
      <c r="H424" s="28">
        <v>214576.8</v>
      </c>
      <c r="I424" s="28">
        <v>9000</v>
      </c>
      <c r="J424" s="28">
        <v>0</v>
      </c>
      <c r="K424" s="28">
        <v>223576.8</v>
      </c>
      <c r="L424" s="21"/>
    </row>
    <row r="425" spans="1:12" x14ac:dyDescent="0.3">
      <c r="A425" s="18" t="s">
        <v>982</v>
      </c>
      <c r="B425" s="16" t="s">
        <v>351</v>
      </c>
      <c r="C425" s="17"/>
      <c r="D425" s="17"/>
      <c r="E425" s="17"/>
      <c r="F425" s="17"/>
      <c r="G425" s="19" t="s">
        <v>983</v>
      </c>
      <c r="H425" s="28">
        <v>3034.16</v>
      </c>
      <c r="I425" s="28">
        <v>0</v>
      </c>
      <c r="J425" s="28">
        <v>0</v>
      </c>
      <c r="K425" s="28">
        <v>3034.16</v>
      </c>
      <c r="L425" s="21"/>
    </row>
    <row r="426" spans="1:12" x14ac:dyDescent="0.3">
      <c r="A426" s="22" t="s">
        <v>351</v>
      </c>
      <c r="B426" s="16" t="s">
        <v>351</v>
      </c>
      <c r="C426" s="17"/>
      <c r="D426" s="17"/>
      <c r="E426" s="17"/>
      <c r="F426" s="17"/>
      <c r="G426" s="23" t="s">
        <v>351</v>
      </c>
      <c r="H426" s="31"/>
      <c r="I426" s="31"/>
      <c r="J426" s="31"/>
      <c r="K426" s="31"/>
      <c r="L426" s="25"/>
    </row>
    <row r="427" spans="1:12" x14ac:dyDescent="0.3">
      <c r="A427" s="10" t="s">
        <v>72</v>
      </c>
      <c r="B427" s="11" t="s">
        <v>984</v>
      </c>
      <c r="C427" s="12"/>
      <c r="D427" s="12"/>
      <c r="E427" s="12"/>
      <c r="F427" s="12"/>
      <c r="G427" s="12"/>
      <c r="H427" s="45">
        <v>38042791.909999996</v>
      </c>
      <c r="I427" s="45">
        <v>0</v>
      </c>
      <c r="J427" s="45">
        <v>5406745.6600000001</v>
      </c>
      <c r="K427" s="45">
        <v>43449537.57</v>
      </c>
      <c r="L427" s="72"/>
    </row>
    <row r="428" spans="1:12" x14ac:dyDescent="0.3">
      <c r="A428" s="10" t="s">
        <v>985</v>
      </c>
      <c r="B428" s="15" t="s">
        <v>351</v>
      </c>
      <c r="C428" s="11" t="s">
        <v>984</v>
      </c>
      <c r="D428" s="12"/>
      <c r="E428" s="12"/>
      <c r="F428" s="12"/>
      <c r="G428" s="12"/>
      <c r="H428" s="45">
        <v>38042791.909999996</v>
      </c>
      <c r="I428" s="45">
        <v>0</v>
      </c>
      <c r="J428" s="45">
        <v>5406745.6600000001</v>
      </c>
      <c r="K428" s="45">
        <v>43449537.57</v>
      </c>
      <c r="L428" s="72"/>
    </row>
    <row r="429" spans="1:12" x14ac:dyDescent="0.3">
      <c r="A429" s="10" t="s">
        <v>986</v>
      </c>
      <c r="B429" s="16" t="s">
        <v>351</v>
      </c>
      <c r="C429" s="17"/>
      <c r="D429" s="11" t="s">
        <v>984</v>
      </c>
      <c r="E429" s="12"/>
      <c r="F429" s="12"/>
      <c r="G429" s="12"/>
      <c r="H429" s="45">
        <v>38042791.909999996</v>
      </c>
      <c r="I429" s="45">
        <v>0</v>
      </c>
      <c r="J429" s="45">
        <v>5406745.6600000001</v>
      </c>
      <c r="K429" s="45">
        <v>43449537.57</v>
      </c>
      <c r="L429" s="72"/>
    </row>
    <row r="430" spans="1:12" x14ac:dyDescent="0.3">
      <c r="A430" s="10" t="s">
        <v>987</v>
      </c>
      <c r="B430" s="16" t="s">
        <v>351</v>
      </c>
      <c r="C430" s="17"/>
      <c r="D430" s="17"/>
      <c r="E430" s="11" t="s">
        <v>988</v>
      </c>
      <c r="F430" s="12"/>
      <c r="G430" s="12"/>
      <c r="H430" s="45">
        <v>34553293.829999998</v>
      </c>
      <c r="I430" s="45">
        <v>0</v>
      </c>
      <c r="J430" s="45">
        <v>4885950.9400000004</v>
      </c>
      <c r="K430" s="45">
        <v>39439244.770000003</v>
      </c>
      <c r="L430" s="72"/>
    </row>
    <row r="431" spans="1:12" x14ac:dyDescent="0.3">
      <c r="A431" s="10" t="s">
        <v>989</v>
      </c>
      <c r="B431" s="16" t="s">
        <v>351</v>
      </c>
      <c r="C431" s="17"/>
      <c r="D431" s="17"/>
      <c r="E431" s="17"/>
      <c r="F431" s="11" t="s">
        <v>988</v>
      </c>
      <c r="G431" s="12"/>
      <c r="H431" s="45">
        <v>34553293.829999998</v>
      </c>
      <c r="I431" s="45">
        <v>0</v>
      </c>
      <c r="J431" s="45">
        <v>4885950.9400000004</v>
      </c>
      <c r="K431" s="45">
        <v>39439244.770000003</v>
      </c>
      <c r="L431" s="72"/>
    </row>
    <row r="432" spans="1:12" x14ac:dyDescent="0.3">
      <c r="A432" s="18" t="s">
        <v>990</v>
      </c>
      <c r="B432" s="16" t="s">
        <v>351</v>
      </c>
      <c r="C432" s="17"/>
      <c r="D432" s="17"/>
      <c r="E432" s="17"/>
      <c r="F432" s="17"/>
      <c r="G432" s="19" t="s">
        <v>991</v>
      </c>
      <c r="H432" s="28">
        <v>34553293.829999998</v>
      </c>
      <c r="I432" s="28">
        <v>0</v>
      </c>
      <c r="J432" s="28">
        <v>4885950.9400000004</v>
      </c>
      <c r="K432" s="28">
        <v>39439244.770000003</v>
      </c>
      <c r="L432" s="21"/>
    </row>
    <row r="433" spans="1:12" x14ac:dyDescent="0.3">
      <c r="A433" s="22" t="s">
        <v>351</v>
      </c>
      <c r="B433" s="16" t="s">
        <v>351</v>
      </c>
      <c r="C433" s="17"/>
      <c r="D433" s="17"/>
      <c r="E433" s="17"/>
      <c r="F433" s="17"/>
      <c r="G433" s="23" t="s">
        <v>351</v>
      </c>
      <c r="H433" s="31"/>
      <c r="I433" s="31"/>
      <c r="J433" s="31"/>
      <c r="K433" s="31"/>
      <c r="L433" s="25"/>
    </row>
    <row r="434" spans="1:12" x14ac:dyDescent="0.3">
      <c r="A434" s="10" t="s">
        <v>992</v>
      </c>
      <c r="B434" s="16" t="s">
        <v>351</v>
      </c>
      <c r="C434" s="17"/>
      <c r="D434" s="17"/>
      <c r="E434" s="11" t="s">
        <v>993</v>
      </c>
      <c r="F434" s="12"/>
      <c r="G434" s="12"/>
      <c r="H434" s="45">
        <v>255395.94</v>
      </c>
      <c r="I434" s="45">
        <v>0</v>
      </c>
      <c r="J434" s="45">
        <v>14498.7</v>
      </c>
      <c r="K434" s="45">
        <v>269894.64</v>
      </c>
      <c r="L434" s="72"/>
    </row>
    <row r="435" spans="1:12" x14ac:dyDescent="0.3">
      <c r="A435" s="10" t="s">
        <v>994</v>
      </c>
      <c r="B435" s="16" t="s">
        <v>351</v>
      </c>
      <c r="C435" s="17"/>
      <c r="D435" s="17"/>
      <c r="E435" s="17"/>
      <c r="F435" s="11" t="s">
        <v>995</v>
      </c>
      <c r="G435" s="12"/>
      <c r="H435" s="45">
        <v>255395.94</v>
      </c>
      <c r="I435" s="45">
        <v>0</v>
      </c>
      <c r="J435" s="45">
        <v>14498.7</v>
      </c>
      <c r="K435" s="45">
        <v>269894.64</v>
      </c>
      <c r="L435" s="72"/>
    </row>
    <row r="436" spans="1:12" x14ac:dyDescent="0.3">
      <c r="A436" s="18" t="s">
        <v>996</v>
      </c>
      <c r="B436" s="16" t="s">
        <v>351</v>
      </c>
      <c r="C436" s="17"/>
      <c r="D436" s="17"/>
      <c r="E436" s="17"/>
      <c r="F436" s="17"/>
      <c r="G436" s="19" t="s">
        <v>997</v>
      </c>
      <c r="H436" s="28">
        <v>255395.94</v>
      </c>
      <c r="I436" s="28">
        <v>0</v>
      </c>
      <c r="J436" s="28">
        <v>14498.7</v>
      </c>
      <c r="K436" s="28">
        <v>269894.64</v>
      </c>
      <c r="L436" s="21"/>
    </row>
    <row r="437" spans="1:12" x14ac:dyDescent="0.3">
      <c r="A437" s="22" t="s">
        <v>351</v>
      </c>
      <c r="B437" s="16" t="s">
        <v>351</v>
      </c>
      <c r="C437" s="17"/>
      <c r="D437" s="17"/>
      <c r="E437" s="17"/>
      <c r="F437" s="17"/>
      <c r="G437" s="23" t="s">
        <v>351</v>
      </c>
      <c r="H437" s="31"/>
      <c r="I437" s="31"/>
      <c r="J437" s="31"/>
      <c r="K437" s="31"/>
      <c r="L437" s="25"/>
    </row>
    <row r="438" spans="1:12" x14ac:dyDescent="0.3">
      <c r="A438" s="10" t="s">
        <v>998</v>
      </c>
      <c r="B438" s="16" t="s">
        <v>351</v>
      </c>
      <c r="C438" s="17"/>
      <c r="D438" s="17"/>
      <c r="E438" s="11" t="s">
        <v>999</v>
      </c>
      <c r="F438" s="12"/>
      <c r="G438" s="12"/>
      <c r="H438" s="45">
        <v>2869242.79</v>
      </c>
      <c r="I438" s="45">
        <v>0</v>
      </c>
      <c r="J438" s="45">
        <v>505121.08</v>
      </c>
      <c r="K438" s="45">
        <v>3374363.87</v>
      </c>
      <c r="L438" s="72"/>
    </row>
    <row r="439" spans="1:12" x14ac:dyDescent="0.3">
      <c r="A439" s="10" t="s">
        <v>1000</v>
      </c>
      <c r="B439" s="16" t="s">
        <v>351</v>
      </c>
      <c r="C439" s="17"/>
      <c r="D439" s="17"/>
      <c r="E439" s="17"/>
      <c r="F439" s="11" t="s">
        <v>999</v>
      </c>
      <c r="G439" s="12"/>
      <c r="H439" s="45">
        <v>2869242.79</v>
      </c>
      <c r="I439" s="45">
        <v>0</v>
      </c>
      <c r="J439" s="45">
        <v>505121.08</v>
      </c>
      <c r="K439" s="45">
        <v>3374363.87</v>
      </c>
      <c r="L439" s="72"/>
    </row>
    <row r="440" spans="1:12" x14ac:dyDescent="0.3">
      <c r="A440" s="18" t="s">
        <v>1001</v>
      </c>
      <c r="B440" s="16" t="s">
        <v>351</v>
      </c>
      <c r="C440" s="17"/>
      <c r="D440" s="17"/>
      <c r="E440" s="17"/>
      <c r="F440" s="17"/>
      <c r="G440" s="19" t="s">
        <v>1002</v>
      </c>
      <c r="H440" s="28">
        <v>2865152.13</v>
      </c>
      <c r="I440" s="28">
        <v>0</v>
      </c>
      <c r="J440" s="28">
        <v>505008.79</v>
      </c>
      <c r="K440" s="28">
        <v>3370160.92</v>
      </c>
      <c r="L440" s="21"/>
    </row>
    <row r="441" spans="1:12" x14ac:dyDescent="0.3">
      <c r="A441" s="18" t="s">
        <v>1003</v>
      </c>
      <c r="B441" s="16" t="s">
        <v>351</v>
      </c>
      <c r="C441" s="17"/>
      <c r="D441" s="17"/>
      <c r="E441" s="17"/>
      <c r="F441" s="17"/>
      <c r="G441" s="19" t="s">
        <v>1004</v>
      </c>
      <c r="H441" s="28">
        <v>4090.66</v>
      </c>
      <c r="I441" s="28">
        <v>0</v>
      </c>
      <c r="J441" s="28">
        <v>112.29</v>
      </c>
      <c r="K441" s="28">
        <v>4202.95</v>
      </c>
      <c r="L441" s="21"/>
    </row>
    <row r="442" spans="1:12" x14ac:dyDescent="0.3">
      <c r="A442" s="22" t="s">
        <v>351</v>
      </c>
      <c r="B442" s="16" t="s">
        <v>351</v>
      </c>
      <c r="C442" s="17"/>
      <c r="D442" s="17"/>
      <c r="E442" s="17"/>
      <c r="F442" s="17"/>
      <c r="G442" s="23" t="s">
        <v>351</v>
      </c>
      <c r="H442" s="31"/>
      <c r="I442" s="31"/>
      <c r="J442" s="31"/>
      <c r="K442" s="31"/>
      <c r="L442" s="25"/>
    </row>
    <row r="443" spans="1:12" x14ac:dyDescent="0.3">
      <c r="A443" s="10" t="s">
        <v>1005</v>
      </c>
      <c r="B443" s="16" t="s">
        <v>351</v>
      </c>
      <c r="C443" s="17"/>
      <c r="D443" s="17"/>
      <c r="E443" s="11" t="s">
        <v>1006</v>
      </c>
      <c r="F443" s="12"/>
      <c r="G443" s="12"/>
      <c r="H443" s="45">
        <v>2787.05</v>
      </c>
      <c r="I443" s="45">
        <v>0</v>
      </c>
      <c r="J443" s="45">
        <v>0</v>
      </c>
      <c r="K443" s="45">
        <v>2787.05</v>
      </c>
      <c r="L443" s="72"/>
    </row>
    <row r="444" spans="1:12" x14ac:dyDescent="0.3">
      <c r="A444" s="10" t="s">
        <v>1007</v>
      </c>
      <c r="B444" s="16" t="s">
        <v>351</v>
      </c>
      <c r="C444" s="17"/>
      <c r="D444" s="17"/>
      <c r="E444" s="17"/>
      <c r="F444" s="11" t="s">
        <v>1006</v>
      </c>
      <c r="G444" s="12"/>
      <c r="H444" s="45">
        <v>2787.05</v>
      </c>
      <c r="I444" s="45">
        <v>0</v>
      </c>
      <c r="J444" s="45">
        <v>0</v>
      </c>
      <c r="K444" s="45">
        <v>2787.05</v>
      </c>
      <c r="L444" s="72"/>
    </row>
    <row r="445" spans="1:12" x14ac:dyDescent="0.3">
      <c r="A445" s="18" t="s">
        <v>1008</v>
      </c>
      <c r="B445" s="16" t="s">
        <v>351</v>
      </c>
      <c r="C445" s="17"/>
      <c r="D445" s="17"/>
      <c r="E445" s="17"/>
      <c r="F445" s="17"/>
      <c r="G445" s="19" t="s">
        <v>1009</v>
      </c>
      <c r="H445" s="28">
        <v>2787.05</v>
      </c>
      <c r="I445" s="28">
        <v>0</v>
      </c>
      <c r="J445" s="28">
        <v>0</v>
      </c>
      <c r="K445" s="28">
        <v>2787.05</v>
      </c>
      <c r="L445" s="21"/>
    </row>
    <row r="446" spans="1:12" x14ac:dyDescent="0.3">
      <c r="A446" s="22" t="s">
        <v>351</v>
      </c>
      <c r="B446" s="16" t="s">
        <v>351</v>
      </c>
      <c r="C446" s="17"/>
      <c r="D446" s="17"/>
      <c r="E446" s="17"/>
      <c r="F446" s="17"/>
      <c r="G446" s="23" t="s">
        <v>351</v>
      </c>
      <c r="H446" s="31"/>
      <c r="I446" s="31"/>
      <c r="J446" s="31"/>
      <c r="K446" s="31"/>
      <c r="L446" s="25"/>
    </row>
    <row r="447" spans="1:12" x14ac:dyDescent="0.3">
      <c r="A447" s="10" t="s">
        <v>1010</v>
      </c>
      <c r="B447" s="16" t="s">
        <v>351</v>
      </c>
      <c r="C447" s="17"/>
      <c r="D447" s="17"/>
      <c r="E447" s="11" t="s">
        <v>1011</v>
      </c>
      <c r="F447" s="12"/>
      <c r="G447" s="12"/>
      <c r="H447" s="45">
        <v>358146.3</v>
      </c>
      <c r="I447" s="45">
        <v>0</v>
      </c>
      <c r="J447" s="45">
        <v>0</v>
      </c>
      <c r="K447" s="45">
        <v>358146.3</v>
      </c>
      <c r="L447" s="72"/>
    </row>
    <row r="448" spans="1:12" x14ac:dyDescent="0.3">
      <c r="A448" s="10" t="s">
        <v>1012</v>
      </c>
      <c r="B448" s="16" t="s">
        <v>351</v>
      </c>
      <c r="C448" s="17"/>
      <c r="D448" s="17"/>
      <c r="E448" s="17"/>
      <c r="F448" s="11" t="s">
        <v>1013</v>
      </c>
      <c r="G448" s="12"/>
      <c r="H448" s="45">
        <v>358146.3</v>
      </c>
      <c r="I448" s="45">
        <v>0</v>
      </c>
      <c r="J448" s="45">
        <v>0</v>
      </c>
      <c r="K448" s="45">
        <v>358146.3</v>
      </c>
      <c r="L448" s="72"/>
    </row>
    <row r="449" spans="1:12" x14ac:dyDescent="0.3">
      <c r="A449" s="18" t="s">
        <v>1014</v>
      </c>
      <c r="B449" s="16" t="s">
        <v>351</v>
      </c>
      <c r="C449" s="17"/>
      <c r="D449" s="17"/>
      <c r="E449" s="17"/>
      <c r="F449" s="17"/>
      <c r="G449" s="19" t="s">
        <v>1015</v>
      </c>
      <c r="H449" s="28">
        <v>358146.3</v>
      </c>
      <c r="I449" s="28">
        <v>0</v>
      </c>
      <c r="J449" s="28">
        <v>0</v>
      </c>
      <c r="K449" s="28">
        <v>358146.3</v>
      </c>
      <c r="L449" s="21"/>
    </row>
    <row r="450" spans="1:12" x14ac:dyDescent="0.3">
      <c r="A450" s="22" t="s">
        <v>351</v>
      </c>
      <c r="B450" s="16" t="s">
        <v>351</v>
      </c>
      <c r="C450" s="17"/>
      <c r="D450" s="17"/>
      <c r="E450" s="17"/>
      <c r="F450" s="17"/>
      <c r="G450" s="23" t="s">
        <v>351</v>
      </c>
      <c r="H450" s="31"/>
      <c r="I450" s="31"/>
      <c r="J450" s="31"/>
      <c r="K450" s="31"/>
      <c r="L450" s="25"/>
    </row>
    <row r="451" spans="1:12" x14ac:dyDescent="0.3">
      <c r="A451" s="10" t="s">
        <v>1016</v>
      </c>
      <c r="B451" s="16" t="s">
        <v>351</v>
      </c>
      <c r="C451" s="17"/>
      <c r="D451" s="17"/>
      <c r="E451" s="11" t="s">
        <v>974</v>
      </c>
      <c r="F451" s="12"/>
      <c r="G451" s="12"/>
      <c r="H451" s="45">
        <v>3926</v>
      </c>
      <c r="I451" s="45">
        <v>0</v>
      </c>
      <c r="J451" s="45">
        <v>1174.94</v>
      </c>
      <c r="K451" s="45">
        <v>5100.9399999999996</v>
      </c>
      <c r="L451" s="72"/>
    </row>
    <row r="452" spans="1:12" x14ac:dyDescent="0.3">
      <c r="A452" s="10" t="s">
        <v>1017</v>
      </c>
      <c r="B452" s="16" t="s">
        <v>351</v>
      </c>
      <c r="C452" s="17"/>
      <c r="D452" s="17"/>
      <c r="E452" s="17"/>
      <c r="F452" s="11" t="s">
        <v>974</v>
      </c>
      <c r="G452" s="12"/>
      <c r="H452" s="45">
        <v>3926</v>
      </c>
      <c r="I452" s="45">
        <v>0</v>
      </c>
      <c r="J452" s="45">
        <v>1174.94</v>
      </c>
      <c r="K452" s="45">
        <v>5100.9399999999996</v>
      </c>
      <c r="L452" s="72"/>
    </row>
    <row r="453" spans="1:12" x14ac:dyDescent="0.3">
      <c r="A453" s="18" t="s">
        <v>1018</v>
      </c>
      <c r="B453" s="16" t="s">
        <v>351</v>
      </c>
      <c r="C453" s="17"/>
      <c r="D453" s="17"/>
      <c r="E453" s="17"/>
      <c r="F453" s="17"/>
      <c r="G453" s="19" t="s">
        <v>979</v>
      </c>
      <c r="H453" s="28">
        <v>3926</v>
      </c>
      <c r="I453" s="28">
        <v>0</v>
      </c>
      <c r="J453" s="28">
        <v>1174.94</v>
      </c>
      <c r="K453" s="28">
        <v>5100.9399999999996</v>
      </c>
      <c r="L453" s="21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5"/>
  <sheetViews>
    <sheetView topLeftCell="A73" workbookViewId="0">
      <selection activeCell="L464" sqref="L464"/>
    </sheetView>
  </sheetViews>
  <sheetFormatPr defaultColWidth="9.109375" defaultRowHeight="14.4" x14ac:dyDescent="0.3"/>
  <cols>
    <col min="1" max="1" width="15.33203125" customWidth="1"/>
    <col min="2" max="6" width="5" customWidth="1"/>
    <col min="7" max="7" width="49.88671875" bestFit="1" customWidth="1"/>
    <col min="8" max="9" width="18" style="52" customWidth="1"/>
    <col min="10" max="10" width="14.109375" style="52" bestFit="1" customWidth="1"/>
    <col min="11" max="11" width="14.88671875" style="52" bestFit="1" customWidth="1"/>
    <col min="12" max="12" width="13.109375" bestFit="1" customWidth="1"/>
    <col min="257" max="257" width="15.33203125" customWidth="1"/>
    <col min="258" max="262" width="5" customWidth="1"/>
    <col min="263" max="263" width="49.88671875" bestFit="1" customWidth="1"/>
    <col min="264" max="265" width="18" customWidth="1"/>
    <col min="266" max="266" width="14.109375" bestFit="1" customWidth="1"/>
    <col min="267" max="267" width="14.88671875" bestFit="1" customWidth="1"/>
    <col min="268" max="268" width="8.109375" bestFit="1" customWidth="1"/>
    <col min="513" max="513" width="15.33203125" customWidth="1"/>
    <col min="514" max="518" width="5" customWidth="1"/>
    <col min="519" max="519" width="49.88671875" bestFit="1" customWidth="1"/>
    <col min="520" max="521" width="18" customWidth="1"/>
    <col min="522" max="522" width="14.109375" bestFit="1" customWidth="1"/>
    <col min="523" max="523" width="14.88671875" bestFit="1" customWidth="1"/>
    <col min="524" max="524" width="8.109375" bestFit="1" customWidth="1"/>
    <col min="769" max="769" width="15.33203125" customWidth="1"/>
    <col min="770" max="774" width="5" customWidth="1"/>
    <col min="775" max="775" width="49.88671875" bestFit="1" customWidth="1"/>
    <col min="776" max="777" width="18" customWidth="1"/>
    <col min="778" max="778" width="14.109375" bestFit="1" customWidth="1"/>
    <col min="779" max="779" width="14.88671875" bestFit="1" customWidth="1"/>
    <col min="780" max="780" width="8.109375" bestFit="1" customWidth="1"/>
    <col min="1025" max="1025" width="15.33203125" customWidth="1"/>
    <col min="1026" max="1030" width="5" customWidth="1"/>
    <col min="1031" max="1031" width="49.88671875" bestFit="1" customWidth="1"/>
    <col min="1032" max="1033" width="18" customWidth="1"/>
    <col min="1034" max="1034" width="14.109375" bestFit="1" customWidth="1"/>
    <col min="1035" max="1035" width="14.88671875" bestFit="1" customWidth="1"/>
    <col min="1036" max="1036" width="8.109375" bestFit="1" customWidth="1"/>
    <col min="1281" max="1281" width="15.33203125" customWidth="1"/>
    <col min="1282" max="1286" width="5" customWidth="1"/>
    <col min="1287" max="1287" width="49.88671875" bestFit="1" customWidth="1"/>
    <col min="1288" max="1289" width="18" customWidth="1"/>
    <col min="1290" max="1290" width="14.109375" bestFit="1" customWidth="1"/>
    <col min="1291" max="1291" width="14.88671875" bestFit="1" customWidth="1"/>
    <col min="1292" max="1292" width="8.109375" bestFit="1" customWidth="1"/>
    <col min="1537" max="1537" width="15.33203125" customWidth="1"/>
    <col min="1538" max="1542" width="5" customWidth="1"/>
    <col min="1543" max="1543" width="49.88671875" bestFit="1" customWidth="1"/>
    <col min="1544" max="1545" width="18" customWidth="1"/>
    <col min="1546" max="1546" width="14.109375" bestFit="1" customWidth="1"/>
    <col min="1547" max="1547" width="14.88671875" bestFit="1" customWidth="1"/>
    <col min="1548" max="1548" width="8.109375" bestFit="1" customWidth="1"/>
    <col min="1793" max="1793" width="15.33203125" customWidth="1"/>
    <col min="1794" max="1798" width="5" customWidth="1"/>
    <col min="1799" max="1799" width="49.88671875" bestFit="1" customWidth="1"/>
    <col min="1800" max="1801" width="18" customWidth="1"/>
    <col min="1802" max="1802" width="14.109375" bestFit="1" customWidth="1"/>
    <col min="1803" max="1803" width="14.88671875" bestFit="1" customWidth="1"/>
    <col min="1804" max="1804" width="8.109375" bestFit="1" customWidth="1"/>
    <col min="2049" max="2049" width="15.33203125" customWidth="1"/>
    <col min="2050" max="2054" width="5" customWidth="1"/>
    <col min="2055" max="2055" width="49.88671875" bestFit="1" customWidth="1"/>
    <col min="2056" max="2057" width="18" customWidth="1"/>
    <col min="2058" max="2058" width="14.109375" bestFit="1" customWidth="1"/>
    <col min="2059" max="2059" width="14.88671875" bestFit="1" customWidth="1"/>
    <col min="2060" max="2060" width="8.109375" bestFit="1" customWidth="1"/>
    <col min="2305" max="2305" width="15.33203125" customWidth="1"/>
    <col min="2306" max="2310" width="5" customWidth="1"/>
    <col min="2311" max="2311" width="49.88671875" bestFit="1" customWidth="1"/>
    <col min="2312" max="2313" width="18" customWidth="1"/>
    <col min="2314" max="2314" width="14.109375" bestFit="1" customWidth="1"/>
    <col min="2315" max="2315" width="14.88671875" bestFit="1" customWidth="1"/>
    <col min="2316" max="2316" width="8.109375" bestFit="1" customWidth="1"/>
    <col min="2561" max="2561" width="15.33203125" customWidth="1"/>
    <col min="2562" max="2566" width="5" customWidth="1"/>
    <col min="2567" max="2567" width="49.88671875" bestFit="1" customWidth="1"/>
    <col min="2568" max="2569" width="18" customWidth="1"/>
    <col min="2570" max="2570" width="14.109375" bestFit="1" customWidth="1"/>
    <col min="2571" max="2571" width="14.88671875" bestFit="1" customWidth="1"/>
    <col min="2572" max="2572" width="8.109375" bestFit="1" customWidth="1"/>
    <col min="2817" max="2817" width="15.33203125" customWidth="1"/>
    <col min="2818" max="2822" width="5" customWidth="1"/>
    <col min="2823" max="2823" width="49.88671875" bestFit="1" customWidth="1"/>
    <col min="2824" max="2825" width="18" customWidth="1"/>
    <col min="2826" max="2826" width="14.109375" bestFit="1" customWidth="1"/>
    <col min="2827" max="2827" width="14.88671875" bestFit="1" customWidth="1"/>
    <col min="2828" max="2828" width="8.109375" bestFit="1" customWidth="1"/>
    <col min="3073" max="3073" width="15.33203125" customWidth="1"/>
    <col min="3074" max="3078" width="5" customWidth="1"/>
    <col min="3079" max="3079" width="49.88671875" bestFit="1" customWidth="1"/>
    <col min="3080" max="3081" width="18" customWidth="1"/>
    <col min="3082" max="3082" width="14.109375" bestFit="1" customWidth="1"/>
    <col min="3083" max="3083" width="14.88671875" bestFit="1" customWidth="1"/>
    <col min="3084" max="3084" width="8.109375" bestFit="1" customWidth="1"/>
    <col min="3329" max="3329" width="15.33203125" customWidth="1"/>
    <col min="3330" max="3334" width="5" customWidth="1"/>
    <col min="3335" max="3335" width="49.88671875" bestFit="1" customWidth="1"/>
    <col min="3336" max="3337" width="18" customWidth="1"/>
    <col min="3338" max="3338" width="14.109375" bestFit="1" customWidth="1"/>
    <col min="3339" max="3339" width="14.88671875" bestFit="1" customWidth="1"/>
    <col min="3340" max="3340" width="8.109375" bestFit="1" customWidth="1"/>
    <col min="3585" max="3585" width="15.33203125" customWidth="1"/>
    <col min="3586" max="3590" width="5" customWidth="1"/>
    <col min="3591" max="3591" width="49.88671875" bestFit="1" customWidth="1"/>
    <col min="3592" max="3593" width="18" customWidth="1"/>
    <col min="3594" max="3594" width="14.109375" bestFit="1" customWidth="1"/>
    <col min="3595" max="3595" width="14.88671875" bestFit="1" customWidth="1"/>
    <col min="3596" max="3596" width="8.109375" bestFit="1" customWidth="1"/>
    <col min="3841" max="3841" width="15.33203125" customWidth="1"/>
    <col min="3842" max="3846" width="5" customWidth="1"/>
    <col min="3847" max="3847" width="49.88671875" bestFit="1" customWidth="1"/>
    <col min="3848" max="3849" width="18" customWidth="1"/>
    <col min="3850" max="3850" width="14.109375" bestFit="1" customWidth="1"/>
    <col min="3851" max="3851" width="14.88671875" bestFit="1" customWidth="1"/>
    <col min="3852" max="3852" width="8.109375" bestFit="1" customWidth="1"/>
    <col min="4097" max="4097" width="15.33203125" customWidth="1"/>
    <col min="4098" max="4102" width="5" customWidth="1"/>
    <col min="4103" max="4103" width="49.88671875" bestFit="1" customWidth="1"/>
    <col min="4104" max="4105" width="18" customWidth="1"/>
    <col min="4106" max="4106" width="14.109375" bestFit="1" customWidth="1"/>
    <col min="4107" max="4107" width="14.88671875" bestFit="1" customWidth="1"/>
    <col min="4108" max="4108" width="8.109375" bestFit="1" customWidth="1"/>
    <col min="4353" max="4353" width="15.33203125" customWidth="1"/>
    <col min="4354" max="4358" width="5" customWidth="1"/>
    <col min="4359" max="4359" width="49.88671875" bestFit="1" customWidth="1"/>
    <col min="4360" max="4361" width="18" customWidth="1"/>
    <col min="4362" max="4362" width="14.109375" bestFit="1" customWidth="1"/>
    <col min="4363" max="4363" width="14.88671875" bestFit="1" customWidth="1"/>
    <col min="4364" max="4364" width="8.109375" bestFit="1" customWidth="1"/>
    <col min="4609" max="4609" width="15.33203125" customWidth="1"/>
    <col min="4610" max="4614" width="5" customWidth="1"/>
    <col min="4615" max="4615" width="49.88671875" bestFit="1" customWidth="1"/>
    <col min="4616" max="4617" width="18" customWidth="1"/>
    <col min="4618" max="4618" width="14.109375" bestFit="1" customWidth="1"/>
    <col min="4619" max="4619" width="14.88671875" bestFit="1" customWidth="1"/>
    <col min="4620" max="4620" width="8.109375" bestFit="1" customWidth="1"/>
    <col min="4865" max="4865" width="15.33203125" customWidth="1"/>
    <col min="4866" max="4870" width="5" customWidth="1"/>
    <col min="4871" max="4871" width="49.88671875" bestFit="1" customWidth="1"/>
    <col min="4872" max="4873" width="18" customWidth="1"/>
    <col min="4874" max="4874" width="14.109375" bestFit="1" customWidth="1"/>
    <col min="4875" max="4875" width="14.88671875" bestFit="1" customWidth="1"/>
    <col min="4876" max="4876" width="8.109375" bestFit="1" customWidth="1"/>
    <col min="5121" max="5121" width="15.33203125" customWidth="1"/>
    <col min="5122" max="5126" width="5" customWidth="1"/>
    <col min="5127" max="5127" width="49.88671875" bestFit="1" customWidth="1"/>
    <col min="5128" max="5129" width="18" customWidth="1"/>
    <col min="5130" max="5130" width="14.109375" bestFit="1" customWidth="1"/>
    <col min="5131" max="5131" width="14.88671875" bestFit="1" customWidth="1"/>
    <col min="5132" max="5132" width="8.109375" bestFit="1" customWidth="1"/>
    <col min="5377" max="5377" width="15.33203125" customWidth="1"/>
    <col min="5378" max="5382" width="5" customWidth="1"/>
    <col min="5383" max="5383" width="49.88671875" bestFit="1" customWidth="1"/>
    <col min="5384" max="5385" width="18" customWidth="1"/>
    <col min="5386" max="5386" width="14.109375" bestFit="1" customWidth="1"/>
    <col min="5387" max="5387" width="14.88671875" bestFit="1" customWidth="1"/>
    <col min="5388" max="5388" width="8.109375" bestFit="1" customWidth="1"/>
    <col min="5633" max="5633" width="15.33203125" customWidth="1"/>
    <col min="5634" max="5638" width="5" customWidth="1"/>
    <col min="5639" max="5639" width="49.88671875" bestFit="1" customWidth="1"/>
    <col min="5640" max="5641" width="18" customWidth="1"/>
    <col min="5642" max="5642" width="14.109375" bestFit="1" customWidth="1"/>
    <col min="5643" max="5643" width="14.88671875" bestFit="1" customWidth="1"/>
    <col min="5644" max="5644" width="8.109375" bestFit="1" customWidth="1"/>
    <col min="5889" max="5889" width="15.33203125" customWidth="1"/>
    <col min="5890" max="5894" width="5" customWidth="1"/>
    <col min="5895" max="5895" width="49.88671875" bestFit="1" customWidth="1"/>
    <col min="5896" max="5897" width="18" customWidth="1"/>
    <col min="5898" max="5898" width="14.109375" bestFit="1" customWidth="1"/>
    <col min="5899" max="5899" width="14.88671875" bestFit="1" customWidth="1"/>
    <col min="5900" max="5900" width="8.109375" bestFit="1" customWidth="1"/>
    <col min="6145" max="6145" width="15.33203125" customWidth="1"/>
    <col min="6146" max="6150" width="5" customWidth="1"/>
    <col min="6151" max="6151" width="49.88671875" bestFit="1" customWidth="1"/>
    <col min="6152" max="6153" width="18" customWidth="1"/>
    <col min="6154" max="6154" width="14.109375" bestFit="1" customWidth="1"/>
    <col min="6155" max="6155" width="14.88671875" bestFit="1" customWidth="1"/>
    <col min="6156" max="6156" width="8.109375" bestFit="1" customWidth="1"/>
    <col min="6401" max="6401" width="15.33203125" customWidth="1"/>
    <col min="6402" max="6406" width="5" customWidth="1"/>
    <col min="6407" max="6407" width="49.88671875" bestFit="1" customWidth="1"/>
    <col min="6408" max="6409" width="18" customWidth="1"/>
    <col min="6410" max="6410" width="14.109375" bestFit="1" customWidth="1"/>
    <col min="6411" max="6411" width="14.88671875" bestFit="1" customWidth="1"/>
    <col min="6412" max="6412" width="8.109375" bestFit="1" customWidth="1"/>
    <col min="6657" max="6657" width="15.33203125" customWidth="1"/>
    <col min="6658" max="6662" width="5" customWidth="1"/>
    <col min="6663" max="6663" width="49.88671875" bestFit="1" customWidth="1"/>
    <col min="6664" max="6665" width="18" customWidth="1"/>
    <col min="6666" max="6666" width="14.109375" bestFit="1" customWidth="1"/>
    <col min="6667" max="6667" width="14.88671875" bestFit="1" customWidth="1"/>
    <col min="6668" max="6668" width="8.109375" bestFit="1" customWidth="1"/>
    <col min="6913" max="6913" width="15.33203125" customWidth="1"/>
    <col min="6914" max="6918" width="5" customWidth="1"/>
    <col min="6919" max="6919" width="49.88671875" bestFit="1" customWidth="1"/>
    <col min="6920" max="6921" width="18" customWidth="1"/>
    <col min="6922" max="6922" width="14.109375" bestFit="1" customWidth="1"/>
    <col min="6923" max="6923" width="14.88671875" bestFit="1" customWidth="1"/>
    <col min="6924" max="6924" width="8.109375" bestFit="1" customWidth="1"/>
    <col min="7169" max="7169" width="15.33203125" customWidth="1"/>
    <col min="7170" max="7174" width="5" customWidth="1"/>
    <col min="7175" max="7175" width="49.88671875" bestFit="1" customWidth="1"/>
    <col min="7176" max="7177" width="18" customWidth="1"/>
    <col min="7178" max="7178" width="14.109375" bestFit="1" customWidth="1"/>
    <col min="7179" max="7179" width="14.88671875" bestFit="1" customWidth="1"/>
    <col min="7180" max="7180" width="8.109375" bestFit="1" customWidth="1"/>
    <col min="7425" max="7425" width="15.33203125" customWidth="1"/>
    <col min="7426" max="7430" width="5" customWidth="1"/>
    <col min="7431" max="7431" width="49.88671875" bestFit="1" customWidth="1"/>
    <col min="7432" max="7433" width="18" customWidth="1"/>
    <col min="7434" max="7434" width="14.109375" bestFit="1" customWidth="1"/>
    <col min="7435" max="7435" width="14.88671875" bestFit="1" customWidth="1"/>
    <col min="7436" max="7436" width="8.109375" bestFit="1" customWidth="1"/>
    <col min="7681" max="7681" width="15.33203125" customWidth="1"/>
    <col min="7682" max="7686" width="5" customWidth="1"/>
    <col min="7687" max="7687" width="49.88671875" bestFit="1" customWidth="1"/>
    <col min="7688" max="7689" width="18" customWidth="1"/>
    <col min="7690" max="7690" width="14.109375" bestFit="1" customWidth="1"/>
    <col min="7691" max="7691" width="14.88671875" bestFit="1" customWidth="1"/>
    <col min="7692" max="7692" width="8.109375" bestFit="1" customWidth="1"/>
    <col min="7937" max="7937" width="15.33203125" customWidth="1"/>
    <col min="7938" max="7942" width="5" customWidth="1"/>
    <col min="7943" max="7943" width="49.88671875" bestFit="1" customWidth="1"/>
    <col min="7944" max="7945" width="18" customWidth="1"/>
    <col min="7946" max="7946" width="14.109375" bestFit="1" customWidth="1"/>
    <col min="7947" max="7947" width="14.88671875" bestFit="1" customWidth="1"/>
    <col min="7948" max="7948" width="8.109375" bestFit="1" customWidth="1"/>
    <col min="8193" max="8193" width="15.33203125" customWidth="1"/>
    <col min="8194" max="8198" width="5" customWidth="1"/>
    <col min="8199" max="8199" width="49.88671875" bestFit="1" customWidth="1"/>
    <col min="8200" max="8201" width="18" customWidth="1"/>
    <col min="8202" max="8202" width="14.109375" bestFit="1" customWidth="1"/>
    <col min="8203" max="8203" width="14.88671875" bestFit="1" customWidth="1"/>
    <col min="8204" max="8204" width="8.109375" bestFit="1" customWidth="1"/>
    <col min="8449" max="8449" width="15.33203125" customWidth="1"/>
    <col min="8450" max="8454" width="5" customWidth="1"/>
    <col min="8455" max="8455" width="49.88671875" bestFit="1" customWidth="1"/>
    <col min="8456" max="8457" width="18" customWidth="1"/>
    <col min="8458" max="8458" width="14.109375" bestFit="1" customWidth="1"/>
    <col min="8459" max="8459" width="14.88671875" bestFit="1" customWidth="1"/>
    <col min="8460" max="8460" width="8.109375" bestFit="1" customWidth="1"/>
    <col min="8705" max="8705" width="15.33203125" customWidth="1"/>
    <col min="8706" max="8710" width="5" customWidth="1"/>
    <col min="8711" max="8711" width="49.88671875" bestFit="1" customWidth="1"/>
    <col min="8712" max="8713" width="18" customWidth="1"/>
    <col min="8714" max="8714" width="14.109375" bestFit="1" customWidth="1"/>
    <col min="8715" max="8715" width="14.88671875" bestFit="1" customWidth="1"/>
    <col min="8716" max="8716" width="8.109375" bestFit="1" customWidth="1"/>
    <col min="8961" max="8961" width="15.33203125" customWidth="1"/>
    <col min="8962" max="8966" width="5" customWidth="1"/>
    <col min="8967" max="8967" width="49.88671875" bestFit="1" customWidth="1"/>
    <col min="8968" max="8969" width="18" customWidth="1"/>
    <col min="8970" max="8970" width="14.109375" bestFit="1" customWidth="1"/>
    <col min="8971" max="8971" width="14.88671875" bestFit="1" customWidth="1"/>
    <col min="8972" max="8972" width="8.109375" bestFit="1" customWidth="1"/>
    <col min="9217" max="9217" width="15.33203125" customWidth="1"/>
    <col min="9218" max="9222" width="5" customWidth="1"/>
    <col min="9223" max="9223" width="49.88671875" bestFit="1" customWidth="1"/>
    <col min="9224" max="9225" width="18" customWidth="1"/>
    <col min="9226" max="9226" width="14.109375" bestFit="1" customWidth="1"/>
    <col min="9227" max="9227" width="14.88671875" bestFit="1" customWidth="1"/>
    <col min="9228" max="9228" width="8.109375" bestFit="1" customWidth="1"/>
    <col min="9473" max="9473" width="15.33203125" customWidth="1"/>
    <col min="9474" max="9478" width="5" customWidth="1"/>
    <col min="9479" max="9479" width="49.88671875" bestFit="1" customWidth="1"/>
    <col min="9480" max="9481" width="18" customWidth="1"/>
    <col min="9482" max="9482" width="14.109375" bestFit="1" customWidth="1"/>
    <col min="9483" max="9483" width="14.88671875" bestFit="1" customWidth="1"/>
    <col min="9484" max="9484" width="8.109375" bestFit="1" customWidth="1"/>
    <col min="9729" max="9729" width="15.33203125" customWidth="1"/>
    <col min="9730" max="9734" width="5" customWidth="1"/>
    <col min="9735" max="9735" width="49.88671875" bestFit="1" customWidth="1"/>
    <col min="9736" max="9737" width="18" customWidth="1"/>
    <col min="9738" max="9738" width="14.109375" bestFit="1" customWidth="1"/>
    <col min="9739" max="9739" width="14.88671875" bestFit="1" customWidth="1"/>
    <col min="9740" max="9740" width="8.109375" bestFit="1" customWidth="1"/>
    <col min="9985" max="9985" width="15.33203125" customWidth="1"/>
    <col min="9986" max="9990" width="5" customWidth="1"/>
    <col min="9991" max="9991" width="49.88671875" bestFit="1" customWidth="1"/>
    <col min="9992" max="9993" width="18" customWidth="1"/>
    <col min="9994" max="9994" width="14.109375" bestFit="1" customWidth="1"/>
    <col min="9995" max="9995" width="14.88671875" bestFit="1" customWidth="1"/>
    <col min="9996" max="9996" width="8.109375" bestFit="1" customWidth="1"/>
    <col min="10241" max="10241" width="15.33203125" customWidth="1"/>
    <col min="10242" max="10246" width="5" customWidth="1"/>
    <col min="10247" max="10247" width="49.88671875" bestFit="1" customWidth="1"/>
    <col min="10248" max="10249" width="18" customWidth="1"/>
    <col min="10250" max="10250" width="14.109375" bestFit="1" customWidth="1"/>
    <col min="10251" max="10251" width="14.88671875" bestFit="1" customWidth="1"/>
    <col min="10252" max="10252" width="8.109375" bestFit="1" customWidth="1"/>
    <col min="10497" max="10497" width="15.33203125" customWidth="1"/>
    <col min="10498" max="10502" width="5" customWidth="1"/>
    <col min="10503" max="10503" width="49.88671875" bestFit="1" customWidth="1"/>
    <col min="10504" max="10505" width="18" customWidth="1"/>
    <col min="10506" max="10506" width="14.109375" bestFit="1" customWidth="1"/>
    <col min="10507" max="10507" width="14.88671875" bestFit="1" customWidth="1"/>
    <col min="10508" max="10508" width="8.109375" bestFit="1" customWidth="1"/>
    <col min="10753" max="10753" width="15.33203125" customWidth="1"/>
    <col min="10754" max="10758" width="5" customWidth="1"/>
    <col min="10759" max="10759" width="49.88671875" bestFit="1" customWidth="1"/>
    <col min="10760" max="10761" width="18" customWidth="1"/>
    <col min="10762" max="10762" width="14.109375" bestFit="1" customWidth="1"/>
    <col min="10763" max="10763" width="14.88671875" bestFit="1" customWidth="1"/>
    <col min="10764" max="10764" width="8.109375" bestFit="1" customWidth="1"/>
    <col min="11009" max="11009" width="15.33203125" customWidth="1"/>
    <col min="11010" max="11014" width="5" customWidth="1"/>
    <col min="11015" max="11015" width="49.88671875" bestFit="1" customWidth="1"/>
    <col min="11016" max="11017" width="18" customWidth="1"/>
    <col min="11018" max="11018" width="14.109375" bestFit="1" customWidth="1"/>
    <col min="11019" max="11019" width="14.88671875" bestFit="1" customWidth="1"/>
    <col min="11020" max="11020" width="8.109375" bestFit="1" customWidth="1"/>
    <col min="11265" max="11265" width="15.33203125" customWidth="1"/>
    <col min="11266" max="11270" width="5" customWidth="1"/>
    <col min="11271" max="11271" width="49.88671875" bestFit="1" customWidth="1"/>
    <col min="11272" max="11273" width="18" customWidth="1"/>
    <col min="11274" max="11274" width="14.109375" bestFit="1" customWidth="1"/>
    <col min="11275" max="11275" width="14.88671875" bestFit="1" customWidth="1"/>
    <col min="11276" max="11276" width="8.109375" bestFit="1" customWidth="1"/>
    <col min="11521" max="11521" width="15.33203125" customWidth="1"/>
    <col min="11522" max="11526" width="5" customWidth="1"/>
    <col min="11527" max="11527" width="49.88671875" bestFit="1" customWidth="1"/>
    <col min="11528" max="11529" width="18" customWidth="1"/>
    <col min="11530" max="11530" width="14.109375" bestFit="1" customWidth="1"/>
    <col min="11531" max="11531" width="14.88671875" bestFit="1" customWidth="1"/>
    <col min="11532" max="11532" width="8.109375" bestFit="1" customWidth="1"/>
    <col min="11777" max="11777" width="15.33203125" customWidth="1"/>
    <col min="11778" max="11782" width="5" customWidth="1"/>
    <col min="11783" max="11783" width="49.88671875" bestFit="1" customWidth="1"/>
    <col min="11784" max="11785" width="18" customWidth="1"/>
    <col min="11786" max="11786" width="14.109375" bestFit="1" customWidth="1"/>
    <col min="11787" max="11787" width="14.88671875" bestFit="1" customWidth="1"/>
    <col min="11788" max="11788" width="8.109375" bestFit="1" customWidth="1"/>
    <col min="12033" max="12033" width="15.33203125" customWidth="1"/>
    <col min="12034" max="12038" width="5" customWidth="1"/>
    <col min="12039" max="12039" width="49.88671875" bestFit="1" customWidth="1"/>
    <col min="12040" max="12041" width="18" customWidth="1"/>
    <col min="12042" max="12042" width="14.109375" bestFit="1" customWidth="1"/>
    <col min="12043" max="12043" width="14.88671875" bestFit="1" customWidth="1"/>
    <col min="12044" max="12044" width="8.109375" bestFit="1" customWidth="1"/>
    <col min="12289" max="12289" width="15.33203125" customWidth="1"/>
    <col min="12290" max="12294" width="5" customWidth="1"/>
    <col min="12295" max="12295" width="49.88671875" bestFit="1" customWidth="1"/>
    <col min="12296" max="12297" width="18" customWidth="1"/>
    <col min="12298" max="12298" width="14.109375" bestFit="1" customWidth="1"/>
    <col min="12299" max="12299" width="14.88671875" bestFit="1" customWidth="1"/>
    <col min="12300" max="12300" width="8.109375" bestFit="1" customWidth="1"/>
    <col min="12545" max="12545" width="15.33203125" customWidth="1"/>
    <col min="12546" max="12550" width="5" customWidth="1"/>
    <col min="12551" max="12551" width="49.88671875" bestFit="1" customWidth="1"/>
    <col min="12552" max="12553" width="18" customWidth="1"/>
    <col min="12554" max="12554" width="14.109375" bestFit="1" customWidth="1"/>
    <col min="12555" max="12555" width="14.88671875" bestFit="1" customWidth="1"/>
    <col min="12556" max="12556" width="8.109375" bestFit="1" customWidth="1"/>
    <col min="12801" max="12801" width="15.33203125" customWidth="1"/>
    <col min="12802" max="12806" width="5" customWidth="1"/>
    <col min="12807" max="12807" width="49.88671875" bestFit="1" customWidth="1"/>
    <col min="12808" max="12809" width="18" customWidth="1"/>
    <col min="12810" max="12810" width="14.109375" bestFit="1" customWidth="1"/>
    <col min="12811" max="12811" width="14.88671875" bestFit="1" customWidth="1"/>
    <col min="12812" max="12812" width="8.109375" bestFit="1" customWidth="1"/>
    <col min="13057" max="13057" width="15.33203125" customWidth="1"/>
    <col min="13058" max="13062" width="5" customWidth="1"/>
    <col min="13063" max="13063" width="49.88671875" bestFit="1" customWidth="1"/>
    <col min="13064" max="13065" width="18" customWidth="1"/>
    <col min="13066" max="13066" width="14.109375" bestFit="1" customWidth="1"/>
    <col min="13067" max="13067" width="14.88671875" bestFit="1" customWidth="1"/>
    <col min="13068" max="13068" width="8.109375" bestFit="1" customWidth="1"/>
    <col min="13313" max="13313" width="15.33203125" customWidth="1"/>
    <col min="13314" max="13318" width="5" customWidth="1"/>
    <col min="13319" max="13319" width="49.88671875" bestFit="1" customWidth="1"/>
    <col min="13320" max="13321" width="18" customWidth="1"/>
    <col min="13322" max="13322" width="14.109375" bestFit="1" customWidth="1"/>
    <col min="13323" max="13323" width="14.88671875" bestFit="1" customWidth="1"/>
    <col min="13324" max="13324" width="8.109375" bestFit="1" customWidth="1"/>
    <col min="13569" max="13569" width="15.33203125" customWidth="1"/>
    <col min="13570" max="13574" width="5" customWidth="1"/>
    <col min="13575" max="13575" width="49.88671875" bestFit="1" customWidth="1"/>
    <col min="13576" max="13577" width="18" customWidth="1"/>
    <col min="13578" max="13578" width="14.109375" bestFit="1" customWidth="1"/>
    <col min="13579" max="13579" width="14.88671875" bestFit="1" customWidth="1"/>
    <col min="13580" max="13580" width="8.109375" bestFit="1" customWidth="1"/>
    <col min="13825" max="13825" width="15.33203125" customWidth="1"/>
    <col min="13826" max="13830" width="5" customWidth="1"/>
    <col min="13831" max="13831" width="49.88671875" bestFit="1" customWidth="1"/>
    <col min="13832" max="13833" width="18" customWidth="1"/>
    <col min="13834" max="13834" width="14.109375" bestFit="1" customWidth="1"/>
    <col min="13835" max="13835" width="14.88671875" bestFit="1" customWidth="1"/>
    <col min="13836" max="13836" width="8.109375" bestFit="1" customWidth="1"/>
    <col min="14081" max="14081" width="15.33203125" customWidth="1"/>
    <col min="14082" max="14086" width="5" customWidth="1"/>
    <col min="14087" max="14087" width="49.88671875" bestFit="1" customWidth="1"/>
    <col min="14088" max="14089" width="18" customWidth="1"/>
    <col min="14090" max="14090" width="14.109375" bestFit="1" customWidth="1"/>
    <col min="14091" max="14091" width="14.88671875" bestFit="1" customWidth="1"/>
    <col min="14092" max="14092" width="8.109375" bestFit="1" customWidth="1"/>
    <col min="14337" max="14337" width="15.33203125" customWidth="1"/>
    <col min="14338" max="14342" width="5" customWidth="1"/>
    <col min="14343" max="14343" width="49.88671875" bestFit="1" customWidth="1"/>
    <col min="14344" max="14345" width="18" customWidth="1"/>
    <col min="14346" max="14346" width="14.109375" bestFit="1" customWidth="1"/>
    <col min="14347" max="14347" width="14.88671875" bestFit="1" customWidth="1"/>
    <col min="14348" max="14348" width="8.109375" bestFit="1" customWidth="1"/>
    <col min="14593" max="14593" width="15.33203125" customWidth="1"/>
    <col min="14594" max="14598" width="5" customWidth="1"/>
    <col min="14599" max="14599" width="49.88671875" bestFit="1" customWidth="1"/>
    <col min="14600" max="14601" width="18" customWidth="1"/>
    <col min="14602" max="14602" width="14.109375" bestFit="1" customWidth="1"/>
    <col min="14603" max="14603" width="14.88671875" bestFit="1" customWidth="1"/>
    <col min="14604" max="14604" width="8.109375" bestFit="1" customWidth="1"/>
    <col min="14849" max="14849" width="15.33203125" customWidth="1"/>
    <col min="14850" max="14854" width="5" customWidth="1"/>
    <col min="14855" max="14855" width="49.88671875" bestFit="1" customWidth="1"/>
    <col min="14856" max="14857" width="18" customWidth="1"/>
    <col min="14858" max="14858" width="14.109375" bestFit="1" customWidth="1"/>
    <col min="14859" max="14859" width="14.88671875" bestFit="1" customWidth="1"/>
    <col min="14860" max="14860" width="8.109375" bestFit="1" customWidth="1"/>
    <col min="15105" max="15105" width="15.33203125" customWidth="1"/>
    <col min="15106" max="15110" width="5" customWidth="1"/>
    <col min="15111" max="15111" width="49.88671875" bestFit="1" customWidth="1"/>
    <col min="15112" max="15113" width="18" customWidth="1"/>
    <col min="15114" max="15114" width="14.109375" bestFit="1" customWidth="1"/>
    <col min="15115" max="15115" width="14.88671875" bestFit="1" customWidth="1"/>
    <col min="15116" max="15116" width="8.109375" bestFit="1" customWidth="1"/>
    <col min="15361" max="15361" width="15.33203125" customWidth="1"/>
    <col min="15362" max="15366" width="5" customWidth="1"/>
    <col min="15367" max="15367" width="49.88671875" bestFit="1" customWidth="1"/>
    <col min="15368" max="15369" width="18" customWidth="1"/>
    <col min="15370" max="15370" width="14.109375" bestFit="1" customWidth="1"/>
    <col min="15371" max="15371" width="14.88671875" bestFit="1" customWidth="1"/>
    <col min="15372" max="15372" width="8.109375" bestFit="1" customWidth="1"/>
    <col min="15617" max="15617" width="15.33203125" customWidth="1"/>
    <col min="15618" max="15622" width="5" customWidth="1"/>
    <col min="15623" max="15623" width="49.88671875" bestFit="1" customWidth="1"/>
    <col min="15624" max="15625" width="18" customWidth="1"/>
    <col min="15626" max="15626" width="14.109375" bestFit="1" customWidth="1"/>
    <col min="15627" max="15627" width="14.88671875" bestFit="1" customWidth="1"/>
    <col min="15628" max="15628" width="8.109375" bestFit="1" customWidth="1"/>
    <col min="15873" max="15873" width="15.33203125" customWidth="1"/>
    <col min="15874" max="15878" width="5" customWidth="1"/>
    <col min="15879" max="15879" width="49.88671875" bestFit="1" customWidth="1"/>
    <col min="15880" max="15881" width="18" customWidth="1"/>
    <col min="15882" max="15882" width="14.109375" bestFit="1" customWidth="1"/>
    <col min="15883" max="15883" width="14.88671875" bestFit="1" customWidth="1"/>
    <col min="15884" max="15884" width="8.109375" bestFit="1" customWidth="1"/>
    <col min="16129" max="16129" width="15.33203125" customWidth="1"/>
    <col min="16130" max="16134" width="5" customWidth="1"/>
    <col min="16135" max="16135" width="49.88671875" bestFit="1" customWidth="1"/>
    <col min="16136" max="16137" width="18" customWidth="1"/>
    <col min="16138" max="16138" width="14.109375" bestFit="1" customWidth="1"/>
    <col min="16139" max="16139" width="14.88671875" bestFit="1" customWidth="1"/>
    <col min="16140" max="16140" width="8.109375" bestFit="1" customWidth="1"/>
  </cols>
  <sheetData>
    <row r="1" spans="1:12" x14ac:dyDescent="0.3">
      <c r="A1" s="47" t="s">
        <v>342</v>
      </c>
      <c r="B1" s="48" t="s">
        <v>343</v>
      </c>
      <c r="C1" s="49"/>
      <c r="D1" s="49"/>
      <c r="E1" s="49"/>
      <c r="F1" s="49"/>
      <c r="G1" s="49"/>
      <c r="H1" s="50" t="s">
        <v>344</v>
      </c>
      <c r="I1" s="50" t="s">
        <v>345</v>
      </c>
      <c r="J1" s="50" t="s">
        <v>346</v>
      </c>
      <c r="K1" s="50" t="s">
        <v>347</v>
      </c>
      <c r="L1" s="51"/>
    </row>
    <row r="3" spans="1:12" x14ac:dyDescent="0.3">
      <c r="A3" s="7" t="s">
        <v>348</v>
      </c>
      <c r="B3" s="8"/>
      <c r="C3" s="8"/>
      <c r="D3" s="8"/>
      <c r="E3" s="8"/>
      <c r="F3" s="8"/>
      <c r="G3" s="8"/>
      <c r="H3" s="53"/>
      <c r="I3" s="53"/>
      <c r="J3" s="53"/>
      <c r="K3" s="53"/>
      <c r="L3" s="8"/>
    </row>
    <row r="4" spans="1:12" x14ac:dyDescent="0.3">
      <c r="A4" s="10" t="s">
        <v>24</v>
      </c>
      <c r="B4" s="11" t="s">
        <v>349</v>
      </c>
      <c r="C4" s="12"/>
      <c r="D4" s="12"/>
      <c r="E4" s="12"/>
      <c r="F4" s="12"/>
      <c r="G4" s="12"/>
      <c r="H4" s="45">
        <v>58760637.850000001</v>
      </c>
      <c r="I4" s="45">
        <v>16392951.77</v>
      </c>
      <c r="J4" s="45">
        <v>15310357.02</v>
      </c>
      <c r="K4" s="45">
        <v>59843232.600000001</v>
      </c>
      <c r="L4" s="14"/>
    </row>
    <row r="5" spans="1:12" x14ac:dyDescent="0.3">
      <c r="A5" s="10" t="s">
        <v>350</v>
      </c>
      <c r="B5" s="15" t="s">
        <v>351</v>
      </c>
      <c r="C5" s="11" t="s">
        <v>352</v>
      </c>
      <c r="D5" s="12"/>
      <c r="E5" s="12"/>
      <c r="F5" s="12"/>
      <c r="G5" s="12"/>
      <c r="H5" s="45">
        <v>44341721.530000001</v>
      </c>
      <c r="I5" s="45">
        <v>16325119.9</v>
      </c>
      <c r="J5" s="45">
        <v>14760804.220000001</v>
      </c>
      <c r="K5" s="45">
        <v>45906037.210000001</v>
      </c>
      <c r="L5" s="14"/>
    </row>
    <row r="6" spans="1:12" x14ac:dyDescent="0.3">
      <c r="A6" s="10" t="s">
        <v>353</v>
      </c>
      <c r="B6" s="16" t="s">
        <v>351</v>
      </c>
      <c r="C6" s="17"/>
      <c r="D6" s="11" t="s">
        <v>354</v>
      </c>
      <c r="E6" s="12"/>
      <c r="F6" s="12"/>
      <c r="G6" s="12"/>
      <c r="H6" s="45">
        <v>43276708.659999996</v>
      </c>
      <c r="I6" s="45">
        <v>15249513.16</v>
      </c>
      <c r="J6" s="45">
        <v>13415200.98</v>
      </c>
      <c r="K6" s="45">
        <v>45111020.840000004</v>
      </c>
      <c r="L6" s="14"/>
    </row>
    <row r="7" spans="1:12" x14ac:dyDescent="0.3">
      <c r="A7" s="10" t="s">
        <v>355</v>
      </c>
      <c r="B7" s="16" t="s">
        <v>351</v>
      </c>
      <c r="C7" s="17"/>
      <c r="D7" s="17"/>
      <c r="E7" s="11" t="s">
        <v>354</v>
      </c>
      <c r="F7" s="12"/>
      <c r="G7" s="12"/>
      <c r="H7" s="45">
        <v>43276708.659999996</v>
      </c>
      <c r="I7" s="45">
        <v>15249513.16</v>
      </c>
      <c r="J7" s="45">
        <v>13415200.98</v>
      </c>
      <c r="K7" s="45">
        <v>45111020.840000004</v>
      </c>
      <c r="L7" s="14"/>
    </row>
    <row r="8" spans="1:12" x14ac:dyDescent="0.3">
      <c r="A8" s="10" t="s">
        <v>356</v>
      </c>
      <c r="B8" s="16" t="s">
        <v>351</v>
      </c>
      <c r="C8" s="17"/>
      <c r="D8" s="17"/>
      <c r="E8" s="17"/>
      <c r="F8" s="11" t="s">
        <v>357</v>
      </c>
      <c r="G8" s="12"/>
      <c r="H8" s="45">
        <v>5000</v>
      </c>
      <c r="I8" s="45">
        <v>7586.68</v>
      </c>
      <c r="J8" s="45">
        <v>7586.68</v>
      </c>
      <c r="K8" s="45">
        <v>5000</v>
      </c>
      <c r="L8" s="14"/>
    </row>
    <row r="9" spans="1:12" x14ac:dyDescent="0.3">
      <c r="A9" s="18" t="s">
        <v>358</v>
      </c>
      <c r="B9" s="16" t="s">
        <v>351</v>
      </c>
      <c r="C9" s="17"/>
      <c r="D9" s="17"/>
      <c r="E9" s="17"/>
      <c r="F9" s="17"/>
      <c r="G9" s="19" t="s">
        <v>359</v>
      </c>
      <c r="H9" s="28">
        <v>5000</v>
      </c>
      <c r="I9" s="28">
        <v>7586.68</v>
      </c>
      <c r="J9" s="28">
        <v>7586.68</v>
      </c>
      <c r="K9" s="28">
        <v>5000</v>
      </c>
      <c r="L9" s="21"/>
    </row>
    <row r="10" spans="1:12" x14ac:dyDescent="0.3">
      <c r="A10" s="22" t="s">
        <v>351</v>
      </c>
      <c r="B10" s="16" t="s">
        <v>351</v>
      </c>
      <c r="C10" s="17"/>
      <c r="D10" s="17"/>
      <c r="E10" s="17"/>
      <c r="F10" s="17"/>
      <c r="G10" s="23" t="s">
        <v>351</v>
      </c>
      <c r="H10" s="31"/>
      <c r="I10" s="31"/>
      <c r="J10" s="31"/>
      <c r="K10" s="31"/>
      <c r="L10" s="25"/>
    </row>
    <row r="11" spans="1:12" x14ac:dyDescent="0.3">
      <c r="A11" s="10" t="s">
        <v>360</v>
      </c>
      <c r="B11" s="16" t="s">
        <v>351</v>
      </c>
      <c r="C11" s="17"/>
      <c r="D11" s="17"/>
      <c r="E11" s="17"/>
      <c r="F11" s="11" t="s">
        <v>361</v>
      </c>
      <c r="G11" s="12"/>
      <c r="H11" s="45">
        <v>758.93</v>
      </c>
      <c r="I11" s="45">
        <v>9937013.5700000003</v>
      </c>
      <c r="J11" s="45">
        <v>9936986.6300000008</v>
      </c>
      <c r="K11" s="45">
        <v>785.87</v>
      </c>
      <c r="L11" s="14"/>
    </row>
    <row r="12" spans="1:12" x14ac:dyDescent="0.3">
      <c r="A12" s="18" t="s">
        <v>362</v>
      </c>
      <c r="B12" s="16" t="s">
        <v>351</v>
      </c>
      <c r="C12" s="17"/>
      <c r="D12" s="17"/>
      <c r="E12" s="17"/>
      <c r="F12" s="17"/>
      <c r="G12" s="19" t="s">
        <v>363</v>
      </c>
      <c r="H12" s="28">
        <v>369.14</v>
      </c>
      <c r="I12" s="28">
        <v>9874930.2400000002</v>
      </c>
      <c r="J12" s="28">
        <v>9874986.6300000008</v>
      </c>
      <c r="K12" s="28">
        <v>312.75</v>
      </c>
      <c r="L12" s="21"/>
    </row>
    <row r="13" spans="1:12" x14ac:dyDescent="0.3">
      <c r="A13" s="18" t="s">
        <v>364</v>
      </c>
      <c r="B13" s="16" t="s">
        <v>351</v>
      </c>
      <c r="C13" s="17"/>
      <c r="D13" s="17"/>
      <c r="E13" s="17"/>
      <c r="F13" s="17"/>
      <c r="G13" s="19" t="s">
        <v>365</v>
      </c>
      <c r="H13" s="28">
        <v>349.91</v>
      </c>
      <c r="I13" s="28">
        <v>0</v>
      </c>
      <c r="J13" s="28">
        <v>0</v>
      </c>
      <c r="K13" s="28">
        <v>349.91</v>
      </c>
      <c r="L13" s="21"/>
    </row>
    <row r="14" spans="1:12" x14ac:dyDescent="0.3">
      <c r="A14" s="18" t="s">
        <v>366</v>
      </c>
      <c r="B14" s="16" t="s">
        <v>351</v>
      </c>
      <c r="C14" s="17"/>
      <c r="D14" s="17"/>
      <c r="E14" s="17"/>
      <c r="F14" s="17"/>
      <c r="G14" s="19" t="s">
        <v>367</v>
      </c>
      <c r="H14" s="28">
        <v>39.880000000000003</v>
      </c>
      <c r="I14" s="28">
        <v>62083.33</v>
      </c>
      <c r="J14" s="28">
        <v>62000</v>
      </c>
      <c r="K14" s="28">
        <v>123.21</v>
      </c>
      <c r="L14" s="21"/>
    </row>
    <row r="15" spans="1:12" x14ac:dyDescent="0.3">
      <c r="A15" s="22" t="s">
        <v>351</v>
      </c>
      <c r="B15" s="16" t="s">
        <v>351</v>
      </c>
      <c r="C15" s="17"/>
      <c r="D15" s="17"/>
      <c r="E15" s="17"/>
      <c r="F15" s="17"/>
      <c r="G15" s="23" t="s">
        <v>351</v>
      </c>
      <c r="H15" s="31"/>
      <c r="I15" s="31"/>
      <c r="J15" s="31"/>
      <c r="K15" s="31"/>
      <c r="L15" s="25"/>
    </row>
    <row r="16" spans="1:12" x14ac:dyDescent="0.3">
      <c r="A16" s="10" t="s">
        <v>374</v>
      </c>
      <c r="B16" s="16" t="s">
        <v>351</v>
      </c>
      <c r="C16" s="17"/>
      <c r="D16" s="17"/>
      <c r="E16" s="17"/>
      <c r="F16" s="11" t="s">
        <v>375</v>
      </c>
      <c r="G16" s="12"/>
      <c r="H16" s="45">
        <v>43268405.100000001</v>
      </c>
      <c r="I16" s="45">
        <v>5304616.62</v>
      </c>
      <c r="J16" s="45">
        <v>3467786.75</v>
      </c>
      <c r="K16" s="45">
        <v>45105234.969999999</v>
      </c>
      <c r="L16" s="14"/>
    </row>
    <row r="17" spans="1:12" x14ac:dyDescent="0.3">
      <c r="A17" s="18" t="s">
        <v>376</v>
      </c>
      <c r="B17" s="16" t="s">
        <v>351</v>
      </c>
      <c r="C17" s="17"/>
      <c r="D17" s="17"/>
      <c r="E17" s="17"/>
      <c r="F17" s="17"/>
      <c r="G17" s="19" t="s">
        <v>377</v>
      </c>
      <c r="H17" s="28">
        <v>36885226.899999999</v>
      </c>
      <c r="I17" s="28">
        <v>5175029.41</v>
      </c>
      <c r="J17" s="28">
        <v>3457138.53</v>
      </c>
      <c r="K17" s="28">
        <v>38603117.780000001</v>
      </c>
      <c r="L17" s="21"/>
    </row>
    <row r="18" spans="1:12" x14ac:dyDescent="0.3">
      <c r="A18" s="18" t="s">
        <v>378</v>
      </c>
      <c r="B18" s="16" t="s">
        <v>351</v>
      </c>
      <c r="C18" s="17"/>
      <c r="D18" s="17"/>
      <c r="E18" s="17"/>
      <c r="F18" s="17"/>
      <c r="G18" s="19" t="s">
        <v>379</v>
      </c>
      <c r="H18" s="28">
        <v>4394098.58</v>
      </c>
      <c r="I18" s="28">
        <v>46433.440000000002</v>
      </c>
      <c r="J18" s="28">
        <v>7150.93</v>
      </c>
      <c r="K18" s="28">
        <v>4433381.09</v>
      </c>
      <c r="L18" s="21"/>
    </row>
    <row r="19" spans="1:12" x14ac:dyDescent="0.3">
      <c r="A19" s="18" t="s">
        <v>380</v>
      </c>
      <c r="B19" s="16" t="s">
        <v>351</v>
      </c>
      <c r="C19" s="17"/>
      <c r="D19" s="17"/>
      <c r="E19" s="17"/>
      <c r="F19" s="17"/>
      <c r="G19" s="19" t="s">
        <v>381</v>
      </c>
      <c r="H19" s="28">
        <v>1967526.56</v>
      </c>
      <c r="I19" s="28">
        <v>82926.289999999994</v>
      </c>
      <c r="J19" s="28">
        <v>3457.34</v>
      </c>
      <c r="K19" s="28">
        <v>2046995.51</v>
      </c>
      <c r="L19" s="21"/>
    </row>
    <row r="20" spans="1:12" x14ac:dyDescent="0.3">
      <c r="A20" s="18" t="s">
        <v>382</v>
      </c>
      <c r="B20" s="16" t="s">
        <v>351</v>
      </c>
      <c r="C20" s="17"/>
      <c r="D20" s="17"/>
      <c r="E20" s="17"/>
      <c r="F20" s="17"/>
      <c r="G20" s="19" t="s">
        <v>383</v>
      </c>
      <c r="H20" s="28">
        <v>21553.06</v>
      </c>
      <c r="I20" s="28">
        <v>227.48</v>
      </c>
      <c r="J20" s="28">
        <v>39.950000000000003</v>
      </c>
      <c r="K20" s="28">
        <v>21740.59</v>
      </c>
      <c r="L20" s="21"/>
    </row>
    <row r="21" spans="1:12" x14ac:dyDescent="0.3">
      <c r="A21" s="22" t="s">
        <v>351</v>
      </c>
      <c r="B21" s="16" t="s">
        <v>351</v>
      </c>
      <c r="C21" s="17"/>
      <c r="D21" s="17"/>
      <c r="E21" s="17"/>
      <c r="F21" s="17"/>
      <c r="G21" s="23" t="s">
        <v>351</v>
      </c>
      <c r="H21" s="31"/>
      <c r="I21" s="31"/>
      <c r="J21" s="31"/>
      <c r="K21" s="31"/>
      <c r="L21" s="25"/>
    </row>
    <row r="22" spans="1:12" x14ac:dyDescent="0.3">
      <c r="A22" s="10" t="s">
        <v>388</v>
      </c>
      <c r="B22" s="16" t="s">
        <v>351</v>
      </c>
      <c r="C22" s="17"/>
      <c r="D22" s="17"/>
      <c r="E22" s="17"/>
      <c r="F22" s="11" t="s">
        <v>389</v>
      </c>
      <c r="G22" s="12"/>
      <c r="H22" s="45">
        <v>2544.63</v>
      </c>
      <c r="I22" s="45">
        <v>296.29000000000002</v>
      </c>
      <c r="J22" s="45">
        <v>2840.92</v>
      </c>
      <c r="K22" s="45">
        <v>0</v>
      </c>
      <c r="L22" s="14"/>
    </row>
    <row r="23" spans="1:12" x14ac:dyDescent="0.3">
      <c r="A23" s="18" t="s">
        <v>390</v>
      </c>
      <c r="B23" s="16" t="s">
        <v>351</v>
      </c>
      <c r="C23" s="17"/>
      <c r="D23" s="17"/>
      <c r="E23" s="17"/>
      <c r="F23" s="17"/>
      <c r="G23" s="19" t="s">
        <v>391</v>
      </c>
      <c r="H23" s="28">
        <v>2544.63</v>
      </c>
      <c r="I23" s="28">
        <v>296.29000000000002</v>
      </c>
      <c r="J23" s="28">
        <v>2840.92</v>
      </c>
      <c r="K23" s="28">
        <v>0</v>
      </c>
      <c r="L23" s="21"/>
    </row>
    <row r="24" spans="1:12" x14ac:dyDescent="0.3">
      <c r="A24" s="22" t="s">
        <v>351</v>
      </c>
      <c r="B24" s="16" t="s">
        <v>351</v>
      </c>
      <c r="C24" s="17"/>
      <c r="D24" s="17"/>
      <c r="E24" s="17"/>
      <c r="F24" s="17"/>
      <c r="G24" s="23" t="s">
        <v>351</v>
      </c>
      <c r="H24" s="31"/>
      <c r="I24" s="31"/>
      <c r="J24" s="31"/>
      <c r="K24" s="31"/>
      <c r="L24" s="25"/>
    </row>
    <row r="25" spans="1:12" x14ac:dyDescent="0.3">
      <c r="A25" s="10" t="s">
        <v>392</v>
      </c>
      <c r="B25" s="16" t="s">
        <v>351</v>
      </c>
      <c r="C25" s="17"/>
      <c r="D25" s="11" t="s">
        <v>393</v>
      </c>
      <c r="E25" s="12"/>
      <c r="F25" s="12"/>
      <c r="G25" s="12"/>
      <c r="H25" s="45">
        <v>1065012.8700000001</v>
      </c>
      <c r="I25" s="45">
        <v>1075606.74</v>
      </c>
      <c r="J25" s="45">
        <v>1345603.24</v>
      </c>
      <c r="K25" s="45">
        <v>795016.37</v>
      </c>
      <c r="L25" s="14"/>
    </row>
    <row r="26" spans="1:12" x14ac:dyDescent="0.3">
      <c r="A26" s="10" t="s">
        <v>394</v>
      </c>
      <c r="B26" s="16" t="s">
        <v>351</v>
      </c>
      <c r="C26" s="17"/>
      <c r="D26" s="17"/>
      <c r="E26" s="11" t="s">
        <v>395</v>
      </c>
      <c r="F26" s="12"/>
      <c r="G26" s="12"/>
      <c r="H26" s="45">
        <v>430354.56</v>
      </c>
      <c r="I26" s="45">
        <v>462644.65</v>
      </c>
      <c r="J26" s="45">
        <v>782789.37</v>
      </c>
      <c r="K26" s="45">
        <v>110209.84</v>
      </c>
      <c r="L26" s="14"/>
    </row>
    <row r="27" spans="1:12" x14ac:dyDescent="0.3">
      <c r="A27" s="10" t="s">
        <v>396</v>
      </c>
      <c r="B27" s="16" t="s">
        <v>351</v>
      </c>
      <c r="C27" s="17"/>
      <c r="D27" s="17"/>
      <c r="E27" s="17"/>
      <c r="F27" s="11" t="s">
        <v>395</v>
      </c>
      <c r="G27" s="12"/>
      <c r="H27" s="45">
        <v>430354.56</v>
      </c>
      <c r="I27" s="45">
        <v>462644.65</v>
      </c>
      <c r="J27" s="45">
        <v>782789.37</v>
      </c>
      <c r="K27" s="45">
        <v>110209.84</v>
      </c>
      <c r="L27" s="14"/>
    </row>
    <row r="28" spans="1:12" x14ac:dyDescent="0.3">
      <c r="A28" s="18" t="s">
        <v>397</v>
      </c>
      <c r="B28" s="16" t="s">
        <v>351</v>
      </c>
      <c r="C28" s="17"/>
      <c r="D28" s="17"/>
      <c r="E28" s="17"/>
      <c r="F28" s="17"/>
      <c r="G28" s="19" t="s">
        <v>398</v>
      </c>
      <c r="H28" s="28">
        <v>10972.61</v>
      </c>
      <c r="I28" s="28">
        <v>570.05999999999995</v>
      </c>
      <c r="J28" s="28">
        <v>0</v>
      </c>
      <c r="K28" s="28">
        <v>11542.67</v>
      </c>
      <c r="L28" s="21"/>
    </row>
    <row r="29" spans="1:12" x14ac:dyDescent="0.3">
      <c r="A29" s="18" t="s">
        <v>399</v>
      </c>
      <c r="B29" s="16" t="s">
        <v>351</v>
      </c>
      <c r="C29" s="17"/>
      <c r="D29" s="17"/>
      <c r="E29" s="17"/>
      <c r="F29" s="17"/>
      <c r="G29" s="19" t="s">
        <v>400</v>
      </c>
      <c r="H29" s="28">
        <v>394718.48</v>
      </c>
      <c r="I29" s="28">
        <v>86471.42</v>
      </c>
      <c r="J29" s="28">
        <v>414574.56</v>
      </c>
      <c r="K29" s="28">
        <v>66615.34</v>
      </c>
      <c r="L29" s="21"/>
    </row>
    <row r="30" spans="1:12" x14ac:dyDescent="0.3">
      <c r="A30" s="18" t="s">
        <v>401</v>
      </c>
      <c r="B30" s="16" t="s">
        <v>351</v>
      </c>
      <c r="C30" s="17"/>
      <c r="D30" s="17"/>
      <c r="E30" s="17"/>
      <c r="F30" s="17"/>
      <c r="G30" s="19" t="s">
        <v>402</v>
      </c>
      <c r="H30" s="28">
        <v>15534.27</v>
      </c>
      <c r="I30" s="28">
        <v>11455.77</v>
      </c>
      <c r="J30" s="28">
        <v>0</v>
      </c>
      <c r="K30" s="28">
        <v>26990.04</v>
      </c>
      <c r="L30" s="21"/>
    </row>
    <row r="31" spans="1:12" x14ac:dyDescent="0.3">
      <c r="A31" s="18" t="s">
        <v>403</v>
      </c>
      <c r="B31" s="16" t="s">
        <v>351</v>
      </c>
      <c r="C31" s="17"/>
      <c r="D31" s="17"/>
      <c r="E31" s="17"/>
      <c r="F31" s="17"/>
      <c r="G31" s="19" t="s">
        <v>404</v>
      </c>
      <c r="H31" s="28">
        <v>0</v>
      </c>
      <c r="I31" s="28">
        <v>77873.23</v>
      </c>
      <c r="J31" s="28">
        <v>77873.23</v>
      </c>
      <c r="K31" s="28">
        <v>0</v>
      </c>
      <c r="L31" s="21"/>
    </row>
    <row r="32" spans="1:12" x14ac:dyDescent="0.3">
      <c r="A32" s="18" t="s">
        <v>405</v>
      </c>
      <c r="B32" s="16" t="s">
        <v>351</v>
      </c>
      <c r="C32" s="17"/>
      <c r="D32" s="17"/>
      <c r="E32" s="17"/>
      <c r="F32" s="17"/>
      <c r="G32" s="19" t="s">
        <v>406</v>
      </c>
      <c r="H32" s="28">
        <v>5019.91</v>
      </c>
      <c r="I32" s="28">
        <v>23047.33</v>
      </c>
      <c r="J32" s="28">
        <v>23047.33</v>
      </c>
      <c r="K32" s="28">
        <v>5019.91</v>
      </c>
      <c r="L32" s="21"/>
    </row>
    <row r="33" spans="1:12" x14ac:dyDescent="0.3">
      <c r="A33" s="18" t="s">
        <v>407</v>
      </c>
      <c r="B33" s="16" t="s">
        <v>351</v>
      </c>
      <c r="C33" s="17"/>
      <c r="D33" s="17"/>
      <c r="E33" s="17"/>
      <c r="F33" s="17"/>
      <c r="G33" s="19" t="s">
        <v>408</v>
      </c>
      <c r="H33" s="28">
        <v>0</v>
      </c>
      <c r="I33" s="28">
        <v>263226.84000000003</v>
      </c>
      <c r="J33" s="28">
        <v>263226.84000000003</v>
      </c>
      <c r="K33" s="28">
        <v>0</v>
      </c>
      <c r="L33" s="21"/>
    </row>
    <row r="34" spans="1:12" x14ac:dyDescent="0.3">
      <c r="A34" s="18" t="s">
        <v>409</v>
      </c>
      <c r="B34" s="16" t="s">
        <v>351</v>
      </c>
      <c r="C34" s="17"/>
      <c r="D34" s="17"/>
      <c r="E34" s="17"/>
      <c r="F34" s="17"/>
      <c r="G34" s="19" t="s">
        <v>410</v>
      </c>
      <c r="H34" s="28">
        <v>4109.29</v>
      </c>
      <c r="I34" s="28">
        <v>0</v>
      </c>
      <c r="J34" s="28">
        <v>4067.41</v>
      </c>
      <c r="K34" s="28">
        <v>41.88</v>
      </c>
      <c r="L34" s="21"/>
    </row>
    <row r="35" spans="1:12" x14ac:dyDescent="0.3">
      <c r="A35" s="22" t="s">
        <v>351</v>
      </c>
      <c r="B35" s="16" t="s">
        <v>351</v>
      </c>
      <c r="C35" s="17"/>
      <c r="D35" s="17"/>
      <c r="E35" s="17"/>
      <c r="F35" s="17"/>
      <c r="G35" s="23" t="s">
        <v>351</v>
      </c>
      <c r="H35" s="31"/>
      <c r="I35" s="31"/>
      <c r="J35" s="31"/>
      <c r="K35" s="31"/>
      <c r="L35" s="25"/>
    </row>
    <row r="36" spans="1:12" x14ac:dyDescent="0.3">
      <c r="A36" s="10" t="s">
        <v>411</v>
      </c>
      <c r="B36" s="16" t="s">
        <v>351</v>
      </c>
      <c r="C36" s="17"/>
      <c r="D36" s="17"/>
      <c r="E36" s="11" t="s">
        <v>412</v>
      </c>
      <c r="F36" s="12"/>
      <c r="G36" s="12"/>
      <c r="H36" s="45">
        <v>634658.31000000006</v>
      </c>
      <c r="I36" s="45">
        <v>612962.09</v>
      </c>
      <c r="J36" s="45">
        <v>562813.87</v>
      </c>
      <c r="K36" s="45">
        <v>684806.53</v>
      </c>
      <c r="L36" s="14"/>
    </row>
    <row r="37" spans="1:12" x14ac:dyDescent="0.3">
      <c r="A37" s="10" t="s">
        <v>413</v>
      </c>
      <c r="B37" s="16" t="s">
        <v>351</v>
      </c>
      <c r="C37" s="17"/>
      <c r="D37" s="17"/>
      <c r="E37" s="17"/>
      <c r="F37" s="11" t="s">
        <v>412</v>
      </c>
      <c r="G37" s="12"/>
      <c r="H37" s="45">
        <v>634658.31000000006</v>
      </c>
      <c r="I37" s="45">
        <v>612962.09</v>
      </c>
      <c r="J37" s="45">
        <v>562813.87</v>
      </c>
      <c r="K37" s="45">
        <v>684806.53</v>
      </c>
      <c r="L37" s="14"/>
    </row>
    <row r="38" spans="1:12" x14ac:dyDescent="0.3">
      <c r="A38" s="18" t="s">
        <v>414</v>
      </c>
      <c r="B38" s="16" t="s">
        <v>351</v>
      </c>
      <c r="C38" s="17"/>
      <c r="D38" s="17"/>
      <c r="E38" s="17"/>
      <c r="F38" s="17"/>
      <c r="G38" s="19" t="s">
        <v>415</v>
      </c>
      <c r="H38" s="28">
        <v>86401.16</v>
      </c>
      <c r="I38" s="28">
        <v>0</v>
      </c>
      <c r="J38" s="28">
        <v>14556.72</v>
      </c>
      <c r="K38" s="28">
        <v>71844.44</v>
      </c>
      <c r="L38" s="21"/>
    </row>
    <row r="39" spans="1:12" x14ac:dyDescent="0.3">
      <c r="A39" s="18" t="s">
        <v>416</v>
      </c>
      <c r="B39" s="16" t="s">
        <v>351</v>
      </c>
      <c r="C39" s="17"/>
      <c r="D39" s="17"/>
      <c r="E39" s="17"/>
      <c r="F39" s="17"/>
      <c r="G39" s="19" t="s">
        <v>417</v>
      </c>
      <c r="H39" s="28">
        <v>548257.15</v>
      </c>
      <c r="I39" s="28">
        <v>612962.09</v>
      </c>
      <c r="J39" s="28">
        <v>548257.15</v>
      </c>
      <c r="K39" s="28">
        <v>612962.09</v>
      </c>
      <c r="L39" s="21"/>
    </row>
    <row r="40" spans="1:12" x14ac:dyDescent="0.3">
      <c r="A40" s="22" t="s">
        <v>351</v>
      </c>
      <c r="B40" s="16" t="s">
        <v>351</v>
      </c>
      <c r="C40" s="17"/>
      <c r="D40" s="17"/>
      <c r="E40" s="17"/>
      <c r="F40" s="17"/>
      <c r="G40" s="23" t="s">
        <v>351</v>
      </c>
      <c r="H40" s="31"/>
      <c r="I40" s="31"/>
      <c r="J40" s="31"/>
      <c r="K40" s="31"/>
      <c r="L40" s="25"/>
    </row>
    <row r="41" spans="1:12" x14ac:dyDescent="0.3">
      <c r="A41" s="10" t="s">
        <v>418</v>
      </c>
      <c r="B41" s="15" t="s">
        <v>351</v>
      </c>
      <c r="C41" s="11" t="s">
        <v>419</v>
      </c>
      <c r="D41" s="12"/>
      <c r="E41" s="12"/>
      <c r="F41" s="12"/>
      <c r="G41" s="12"/>
      <c r="H41" s="45">
        <v>14418916.32</v>
      </c>
      <c r="I41" s="45">
        <v>67831.87</v>
      </c>
      <c r="J41" s="45">
        <v>549552.80000000005</v>
      </c>
      <c r="K41" s="45">
        <v>13937195.390000001</v>
      </c>
      <c r="L41" s="14"/>
    </row>
    <row r="42" spans="1:12" x14ac:dyDescent="0.3">
      <c r="A42" s="10" t="s">
        <v>420</v>
      </c>
      <c r="B42" s="16" t="s">
        <v>351</v>
      </c>
      <c r="C42" s="17"/>
      <c r="D42" s="11" t="s">
        <v>421</v>
      </c>
      <c r="E42" s="12"/>
      <c r="F42" s="12"/>
      <c r="G42" s="12"/>
      <c r="H42" s="45">
        <v>14418916.32</v>
      </c>
      <c r="I42" s="45">
        <v>67831.87</v>
      </c>
      <c r="J42" s="45">
        <v>549552.80000000005</v>
      </c>
      <c r="K42" s="45">
        <v>13937195.390000001</v>
      </c>
      <c r="L42" s="14"/>
    </row>
    <row r="43" spans="1:12" x14ac:dyDescent="0.3">
      <c r="A43" s="10" t="s">
        <v>422</v>
      </c>
      <c r="B43" s="16" t="s">
        <v>351</v>
      </c>
      <c r="C43" s="17"/>
      <c r="D43" s="17"/>
      <c r="E43" s="11" t="s">
        <v>423</v>
      </c>
      <c r="F43" s="12"/>
      <c r="G43" s="12"/>
      <c r="H43" s="45">
        <v>1928225.44</v>
      </c>
      <c r="I43" s="45">
        <v>0</v>
      </c>
      <c r="J43" s="45">
        <v>0</v>
      </c>
      <c r="K43" s="45">
        <v>1928225.44</v>
      </c>
      <c r="L43" s="14"/>
    </row>
    <row r="44" spans="1:12" x14ac:dyDescent="0.3">
      <c r="A44" s="10" t="s">
        <v>424</v>
      </c>
      <c r="B44" s="16" t="s">
        <v>351</v>
      </c>
      <c r="C44" s="17"/>
      <c r="D44" s="17"/>
      <c r="E44" s="17"/>
      <c r="F44" s="11" t="s">
        <v>423</v>
      </c>
      <c r="G44" s="12"/>
      <c r="H44" s="45">
        <v>1928225.44</v>
      </c>
      <c r="I44" s="45">
        <v>0</v>
      </c>
      <c r="J44" s="45">
        <v>0</v>
      </c>
      <c r="K44" s="45">
        <v>1928225.44</v>
      </c>
      <c r="L44" s="14"/>
    </row>
    <row r="45" spans="1:12" x14ac:dyDescent="0.3">
      <c r="A45" s="18" t="s">
        <v>425</v>
      </c>
      <c r="B45" s="16" t="s">
        <v>351</v>
      </c>
      <c r="C45" s="17"/>
      <c r="D45" s="17"/>
      <c r="E45" s="17"/>
      <c r="F45" s="17"/>
      <c r="G45" s="19" t="s">
        <v>426</v>
      </c>
      <c r="H45" s="28">
        <v>179970</v>
      </c>
      <c r="I45" s="28">
        <v>0</v>
      </c>
      <c r="J45" s="28">
        <v>0</v>
      </c>
      <c r="K45" s="28">
        <v>179970</v>
      </c>
      <c r="L45" s="21"/>
    </row>
    <row r="46" spans="1:12" x14ac:dyDescent="0.3">
      <c r="A46" s="18" t="s">
        <v>427</v>
      </c>
      <c r="B46" s="16" t="s">
        <v>351</v>
      </c>
      <c r="C46" s="17"/>
      <c r="D46" s="17"/>
      <c r="E46" s="17"/>
      <c r="F46" s="17"/>
      <c r="G46" s="19" t="s">
        <v>428</v>
      </c>
      <c r="H46" s="28">
        <v>176360.55</v>
      </c>
      <c r="I46" s="28">
        <v>0</v>
      </c>
      <c r="J46" s="28">
        <v>0</v>
      </c>
      <c r="K46" s="28">
        <v>176360.55</v>
      </c>
      <c r="L46" s="21"/>
    </row>
    <row r="47" spans="1:12" x14ac:dyDescent="0.3">
      <c r="A47" s="18" t="s">
        <v>429</v>
      </c>
      <c r="B47" s="16" t="s">
        <v>351</v>
      </c>
      <c r="C47" s="17"/>
      <c r="D47" s="17"/>
      <c r="E47" s="17"/>
      <c r="F47" s="17"/>
      <c r="G47" s="19" t="s">
        <v>430</v>
      </c>
      <c r="H47" s="28">
        <v>75546.350000000006</v>
      </c>
      <c r="I47" s="28">
        <v>0</v>
      </c>
      <c r="J47" s="28">
        <v>0</v>
      </c>
      <c r="K47" s="28">
        <v>75546.350000000006</v>
      </c>
      <c r="L47" s="21"/>
    </row>
    <row r="48" spans="1:12" x14ac:dyDescent="0.3">
      <c r="A48" s="18" t="s">
        <v>431</v>
      </c>
      <c r="B48" s="16" t="s">
        <v>351</v>
      </c>
      <c r="C48" s="17"/>
      <c r="D48" s="17"/>
      <c r="E48" s="17"/>
      <c r="F48" s="17"/>
      <c r="G48" s="19" t="s">
        <v>432</v>
      </c>
      <c r="H48" s="28">
        <v>1375269.54</v>
      </c>
      <c r="I48" s="28">
        <v>0</v>
      </c>
      <c r="J48" s="28">
        <v>0</v>
      </c>
      <c r="K48" s="28">
        <v>1375269.54</v>
      </c>
      <c r="L48" s="21"/>
    </row>
    <row r="49" spans="1:12" x14ac:dyDescent="0.3">
      <c r="A49" s="18" t="s">
        <v>433</v>
      </c>
      <c r="B49" s="16" t="s">
        <v>351</v>
      </c>
      <c r="C49" s="17"/>
      <c r="D49" s="17"/>
      <c r="E49" s="17"/>
      <c r="F49" s="17"/>
      <c r="G49" s="19" t="s">
        <v>434</v>
      </c>
      <c r="H49" s="28">
        <v>121079</v>
      </c>
      <c r="I49" s="28">
        <v>0</v>
      </c>
      <c r="J49" s="28">
        <v>0</v>
      </c>
      <c r="K49" s="28">
        <v>121079</v>
      </c>
      <c r="L49" s="21"/>
    </row>
    <row r="50" spans="1:12" x14ac:dyDescent="0.3">
      <c r="A50" s="22" t="s">
        <v>351</v>
      </c>
      <c r="B50" s="16" t="s">
        <v>351</v>
      </c>
      <c r="C50" s="17"/>
      <c r="D50" s="17"/>
      <c r="E50" s="17"/>
      <c r="F50" s="17"/>
      <c r="G50" s="23" t="s">
        <v>351</v>
      </c>
      <c r="H50" s="31"/>
      <c r="I50" s="31"/>
      <c r="J50" s="31"/>
      <c r="K50" s="31"/>
      <c r="L50" s="25"/>
    </row>
    <row r="51" spans="1:12" x14ac:dyDescent="0.3">
      <c r="A51" s="10" t="s">
        <v>435</v>
      </c>
      <c r="B51" s="16" t="s">
        <v>351</v>
      </c>
      <c r="C51" s="17"/>
      <c r="D51" s="17"/>
      <c r="E51" s="11" t="s">
        <v>436</v>
      </c>
      <c r="F51" s="12"/>
      <c r="G51" s="12"/>
      <c r="H51" s="45">
        <v>-1928225.44</v>
      </c>
      <c r="I51" s="45">
        <v>0</v>
      </c>
      <c r="J51" s="45">
        <v>0</v>
      </c>
      <c r="K51" s="45">
        <v>-1928225.44</v>
      </c>
      <c r="L51" s="14"/>
    </row>
    <row r="52" spans="1:12" x14ac:dyDescent="0.3">
      <c r="A52" s="10" t="s">
        <v>437</v>
      </c>
      <c r="B52" s="16" t="s">
        <v>351</v>
      </c>
      <c r="C52" s="17"/>
      <c r="D52" s="17"/>
      <c r="E52" s="17"/>
      <c r="F52" s="11" t="s">
        <v>436</v>
      </c>
      <c r="G52" s="12"/>
      <c r="H52" s="45">
        <v>-1928225.44</v>
      </c>
      <c r="I52" s="45">
        <v>0</v>
      </c>
      <c r="J52" s="45">
        <v>0</v>
      </c>
      <c r="K52" s="45">
        <v>-1928225.44</v>
      </c>
      <c r="L52" s="14"/>
    </row>
    <row r="53" spans="1:12" x14ac:dyDescent="0.3">
      <c r="A53" s="18" t="s">
        <v>438</v>
      </c>
      <c r="B53" s="16" t="s">
        <v>351</v>
      </c>
      <c r="C53" s="17"/>
      <c r="D53" s="17"/>
      <c r="E53" s="17"/>
      <c r="F53" s="17"/>
      <c r="G53" s="19" t="s">
        <v>439</v>
      </c>
      <c r="H53" s="28">
        <v>-176360.55</v>
      </c>
      <c r="I53" s="28">
        <v>0</v>
      </c>
      <c r="J53" s="28">
        <v>0</v>
      </c>
      <c r="K53" s="28">
        <v>-176360.55</v>
      </c>
      <c r="L53" s="21"/>
    </row>
    <row r="54" spans="1:12" x14ac:dyDescent="0.3">
      <c r="A54" s="18" t="s">
        <v>440</v>
      </c>
      <c r="B54" s="16" t="s">
        <v>351</v>
      </c>
      <c r="C54" s="17"/>
      <c r="D54" s="17"/>
      <c r="E54" s="17"/>
      <c r="F54" s="17"/>
      <c r="G54" s="19" t="s">
        <v>441</v>
      </c>
      <c r="H54" s="28">
        <v>-75546.350000000006</v>
      </c>
      <c r="I54" s="28">
        <v>0</v>
      </c>
      <c r="J54" s="28">
        <v>0</v>
      </c>
      <c r="K54" s="28">
        <v>-75546.350000000006</v>
      </c>
      <c r="L54" s="21"/>
    </row>
    <row r="55" spans="1:12" x14ac:dyDescent="0.3">
      <c r="A55" s="18" t="s">
        <v>442</v>
      </c>
      <c r="B55" s="16" t="s">
        <v>351</v>
      </c>
      <c r="C55" s="17"/>
      <c r="D55" s="17"/>
      <c r="E55" s="17"/>
      <c r="F55" s="17"/>
      <c r="G55" s="19" t="s">
        <v>443</v>
      </c>
      <c r="H55" s="28">
        <v>-1375269.54</v>
      </c>
      <c r="I55" s="28">
        <v>0</v>
      </c>
      <c r="J55" s="28">
        <v>0</v>
      </c>
      <c r="K55" s="28">
        <v>-1375269.54</v>
      </c>
      <c r="L55" s="21"/>
    </row>
    <row r="56" spans="1:12" x14ac:dyDescent="0.3">
      <c r="A56" s="18" t="s">
        <v>444</v>
      </c>
      <c r="B56" s="16" t="s">
        <v>351</v>
      </c>
      <c r="C56" s="17"/>
      <c r="D56" s="17"/>
      <c r="E56" s="17"/>
      <c r="F56" s="17"/>
      <c r="G56" s="19" t="s">
        <v>445</v>
      </c>
      <c r="H56" s="28">
        <v>-179970</v>
      </c>
      <c r="I56" s="28">
        <v>0</v>
      </c>
      <c r="J56" s="28">
        <v>0</v>
      </c>
      <c r="K56" s="28">
        <v>-179970</v>
      </c>
      <c r="L56" s="21"/>
    </row>
    <row r="57" spans="1:12" x14ac:dyDescent="0.3">
      <c r="A57" s="18" t="s">
        <v>446</v>
      </c>
      <c r="B57" s="16" t="s">
        <v>351</v>
      </c>
      <c r="C57" s="17"/>
      <c r="D57" s="17"/>
      <c r="E57" s="17"/>
      <c r="F57" s="17"/>
      <c r="G57" s="19" t="s">
        <v>447</v>
      </c>
      <c r="H57" s="28">
        <v>-121079</v>
      </c>
      <c r="I57" s="28">
        <v>0</v>
      </c>
      <c r="J57" s="28">
        <v>0</v>
      </c>
      <c r="K57" s="28">
        <v>-121079</v>
      </c>
      <c r="L57" s="21"/>
    </row>
    <row r="58" spans="1:12" x14ac:dyDescent="0.3">
      <c r="A58" s="22" t="s">
        <v>351</v>
      </c>
      <c r="B58" s="16" t="s">
        <v>351</v>
      </c>
      <c r="C58" s="17"/>
      <c r="D58" s="17"/>
      <c r="E58" s="17"/>
      <c r="F58" s="17"/>
      <c r="G58" s="23" t="s">
        <v>351</v>
      </c>
      <c r="H58" s="31"/>
      <c r="I58" s="31"/>
      <c r="J58" s="31"/>
      <c r="K58" s="31"/>
      <c r="L58" s="25"/>
    </row>
    <row r="59" spans="1:12" x14ac:dyDescent="0.3">
      <c r="A59" s="10" t="s">
        <v>448</v>
      </c>
      <c r="B59" s="16" t="s">
        <v>351</v>
      </c>
      <c r="C59" s="17"/>
      <c r="D59" s="17"/>
      <c r="E59" s="11" t="s">
        <v>449</v>
      </c>
      <c r="F59" s="12"/>
      <c r="G59" s="12"/>
      <c r="H59" s="45">
        <v>34014355.859999999</v>
      </c>
      <c r="I59" s="45">
        <v>58526.62</v>
      </c>
      <c r="J59" s="45">
        <v>9597</v>
      </c>
      <c r="K59" s="45">
        <v>34063285.479999997</v>
      </c>
      <c r="L59" s="14"/>
    </row>
    <row r="60" spans="1:12" x14ac:dyDescent="0.3">
      <c r="A60" s="10" t="s">
        <v>450</v>
      </c>
      <c r="B60" s="16" t="s">
        <v>351</v>
      </c>
      <c r="C60" s="17"/>
      <c r="D60" s="17"/>
      <c r="E60" s="17"/>
      <c r="F60" s="11" t="s">
        <v>449</v>
      </c>
      <c r="G60" s="12"/>
      <c r="H60" s="45">
        <v>34014355.859999999</v>
      </c>
      <c r="I60" s="45">
        <v>58526.62</v>
      </c>
      <c r="J60" s="45">
        <v>9597</v>
      </c>
      <c r="K60" s="45">
        <v>34063285.479999997</v>
      </c>
      <c r="L60" s="46">
        <f>I60-J60</f>
        <v>48929.62</v>
      </c>
    </row>
    <row r="61" spans="1:12" x14ac:dyDescent="0.3">
      <c r="A61" s="18" t="s">
        <v>451</v>
      </c>
      <c r="B61" s="16" t="s">
        <v>351</v>
      </c>
      <c r="C61" s="17"/>
      <c r="D61" s="17"/>
      <c r="E61" s="17"/>
      <c r="F61" s="17"/>
      <c r="G61" s="19" t="s">
        <v>432</v>
      </c>
      <c r="H61" s="28">
        <v>280091.03999999998</v>
      </c>
      <c r="I61" s="28">
        <v>0</v>
      </c>
      <c r="J61" s="28">
        <v>5445</v>
      </c>
      <c r="K61" s="28">
        <v>274646.03999999998</v>
      </c>
      <c r="L61" s="21"/>
    </row>
    <row r="62" spans="1:12" x14ac:dyDescent="0.3">
      <c r="A62" s="18" t="s">
        <v>452</v>
      </c>
      <c r="B62" s="16" t="s">
        <v>351</v>
      </c>
      <c r="C62" s="17"/>
      <c r="D62" s="17"/>
      <c r="E62" s="17"/>
      <c r="F62" s="17"/>
      <c r="G62" s="19" t="s">
        <v>453</v>
      </c>
      <c r="H62" s="28">
        <v>178724.35</v>
      </c>
      <c r="I62" s="28">
        <v>0</v>
      </c>
      <c r="J62" s="28">
        <v>0</v>
      </c>
      <c r="K62" s="28">
        <v>178724.35</v>
      </c>
      <c r="L62" s="21"/>
    </row>
    <row r="63" spans="1:12" x14ac:dyDescent="0.3">
      <c r="A63" s="18" t="s">
        <v>454</v>
      </c>
      <c r="B63" s="16" t="s">
        <v>351</v>
      </c>
      <c r="C63" s="17"/>
      <c r="D63" s="17"/>
      <c r="E63" s="17"/>
      <c r="F63" s="17"/>
      <c r="G63" s="19" t="s">
        <v>455</v>
      </c>
      <c r="H63" s="28">
        <v>2371607.81</v>
      </c>
      <c r="I63" s="28">
        <v>0</v>
      </c>
      <c r="J63" s="28">
        <v>0</v>
      </c>
      <c r="K63" s="28">
        <v>2371607.81</v>
      </c>
      <c r="L63" s="21"/>
    </row>
    <row r="64" spans="1:12" x14ac:dyDescent="0.3">
      <c r="A64" s="18" t="s">
        <v>456</v>
      </c>
      <c r="B64" s="16" t="s">
        <v>351</v>
      </c>
      <c r="C64" s="17"/>
      <c r="D64" s="17"/>
      <c r="E64" s="17"/>
      <c r="F64" s="17"/>
      <c r="G64" s="19" t="s">
        <v>430</v>
      </c>
      <c r="H64" s="28">
        <v>2803899.84</v>
      </c>
      <c r="I64" s="28">
        <v>9340.64</v>
      </c>
      <c r="J64" s="28">
        <v>194</v>
      </c>
      <c r="K64" s="28">
        <v>2813046.48</v>
      </c>
      <c r="L64" s="21"/>
    </row>
    <row r="65" spans="1:12" x14ac:dyDescent="0.3">
      <c r="A65" s="18" t="s">
        <v>457</v>
      </c>
      <c r="B65" s="16" t="s">
        <v>351</v>
      </c>
      <c r="C65" s="17"/>
      <c r="D65" s="17"/>
      <c r="E65" s="17"/>
      <c r="F65" s="17"/>
      <c r="G65" s="19" t="s">
        <v>428</v>
      </c>
      <c r="H65" s="28">
        <v>9024445.6600000001</v>
      </c>
      <c r="I65" s="28">
        <v>3071.98</v>
      </c>
      <c r="J65" s="28">
        <v>0</v>
      </c>
      <c r="K65" s="28">
        <v>9027517.6400000006</v>
      </c>
      <c r="L65" s="21"/>
    </row>
    <row r="66" spans="1:12" x14ac:dyDescent="0.3">
      <c r="A66" s="18" t="s">
        <v>458</v>
      </c>
      <c r="B66" s="16" t="s">
        <v>351</v>
      </c>
      <c r="C66" s="17"/>
      <c r="D66" s="17"/>
      <c r="E66" s="17"/>
      <c r="F66" s="17"/>
      <c r="G66" s="19" t="s">
        <v>459</v>
      </c>
      <c r="H66" s="28">
        <v>17205499.93</v>
      </c>
      <c r="I66" s="28">
        <v>8440</v>
      </c>
      <c r="J66" s="28">
        <v>0</v>
      </c>
      <c r="K66" s="28">
        <v>17213939.93</v>
      </c>
      <c r="L66" s="21"/>
    </row>
    <row r="67" spans="1:12" x14ac:dyDescent="0.3">
      <c r="A67" s="18" t="s">
        <v>460</v>
      </c>
      <c r="B67" s="16" t="s">
        <v>351</v>
      </c>
      <c r="C67" s="17"/>
      <c r="D67" s="17"/>
      <c r="E67" s="17"/>
      <c r="F67" s="17"/>
      <c r="G67" s="19" t="s">
        <v>461</v>
      </c>
      <c r="H67" s="28">
        <v>1702376.45</v>
      </c>
      <c r="I67" s="28">
        <v>37674</v>
      </c>
      <c r="J67" s="28">
        <v>0</v>
      </c>
      <c r="K67" s="28">
        <v>1740050.45</v>
      </c>
      <c r="L67" s="21"/>
    </row>
    <row r="68" spans="1:12" x14ac:dyDescent="0.3">
      <c r="A68" s="18" t="s">
        <v>462</v>
      </c>
      <c r="B68" s="16" t="s">
        <v>351</v>
      </c>
      <c r="C68" s="17"/>
      <c r="D68" s="17"/>
      <c r="E68" s="17"/>
      <c r="F68" s="17"/>
      <c r="G68" s="19" t="s">
        <v>463</v>
      </c>
      <c r="H68" s="28">
        <v>104202.72</v>
      </c>
      <c r="I68" s="28">
        <v>0</v>
      </c>
      <c r="J68" s="28">
        <v>3958</v>
      </c>
      <c r="K68" s="28">
        <v>100244.72</v>
      </c>
      <c r="L68" s="21"/>
    </row>
    <row r="69" spans="1:12" x14ac:dyDescent="0.3">
      <c r="A69" s="18" t="s">
        <v>464</v>
      </c>
      <c r="B69" s="16" t="s">
        <v>351</v>
      </c>
      <c r="C69" s="17"/>
      <c r="D69" s="17"/>
      <c r="E69" s="17"/>
      <c r="F69" s="17"/>
      <c r="G69" s="19" t="s">
        <v>426</v>
      </c>
      <c r="H69" s="28">
        <v>274442.06</v>
      </c>
      <c r="I69" s="28">
        <v>0</v>
      </c>
      <c r="J69" s="28">
        <v>0</v>
      </c>
      <c r="K69" s="28">
        <v>274442.06</v>
      </c>
      <c r="L69" s="21"/>
    </row>
    <row r="70" spans="1:12" x14ac:dyDescent="0.3">
      <c r="A70" s="18" t="s">
        <v>465</v>
      </c>
      <c r="B70" s="16" t="s">
        <v>351</v>
      </c>
      <c r="C70" s="17"/>
      <c r="D70" s="17"/>
      <c r="E70" s="17"/>
      <c r="F70" s="17"/>
      <c r="G70" s="19" t="s">
        <v>466</v>
      </c>
      <c r="H70" s="28">
        <v>69066</v>
      </c>
      <c r="I70" s="28">
        <v>0</v>
      </c>
      <c r="J70" s="28">
        <v>0</v>
      </c>
      <c r="K70" s="28">
        <v>69066</v>
      </c>
      <c r="L70" s="21"/>
    </row>
    <row r="71" spans="1:12" x14ac:dyDescent="0.3">
      <c r="A71" s="18" t="s">
        <v>469</v>
      </c>
      <c r="B71" s="16" t="s">
        <v>351</v>
      </c>
      <c r="C71" s="17"/>
      <c r="D71" s="17"/>
      <c r="E71" s="17"/>
      <c r="F71" s="17"/>
      <c r="G71" s="19" t="s">
        <v>470</v>
      </c>
      <c r="H71" s="28">
        <v>1988337</v>
      </c>
      <c r="I71" s="28">
        <v>0</v>
      </c>
      <c r="J71" s="28">
        <v>0</v>
      </c>
      <c r="K71" s="28">
        <v>1988337</v>
      </c>
      <c r="L71" s="21"/>
    </row>
    <row r="72" spans="1:12" x14ac:dyDescent="0.3">
      <c r="A72" s="7"/>
      <c r="B72" s="8"/>
      <c r="C72" s="8"/>
      <c r="D72" s="8"/>
      <c r="E72" s="8"/>
      <c r="F72" s="8"/>
      <c r="G72" s="8"/>
      <c r="H72" s="54"/>
      <c r="I72" s="54"/>
      <c r="J72" s="54"/>
      <c r="K72" s="54"/>
      <c r="L72" s="8"/>
    </row>
    <row r="73" spans="1:12" x14ac:dyDescent="0.3">
      <c r="A73" s="18" t="s">
        <v>471</v>
      </c>
      <c r="B73" s="16" t="s">
        <v>351</v>
      </c>
      <c r="C73" s="17"/>
      <c r="D73" s="17"/>
      <c r="E73" s="17"/>
      <c r="F73" s="17"/>
      <c r="G73" s="19" t="s">
        <v>472</v>
      </c>
      <c r="H73" s="28">
        <v>-1988337</v>
      </c>
      <c r="I73" s="28">
        <v>0</v>
      </c>
      <c r="J73" s="28">
        <v>0</v>
      </c>
      <c r="K73" s="28">
        <v>-1988337</v>
      </c>
      <c r="L73" s="21"/>
    </row>
    <row r="74" spans="1:12" x14ac:dyDescent="0.3">
      <c r="A74" s="22" t="s">
        <v>351</v>
      </c>
      <c r="B74" s="16" t="s">
        <v>351</v>
      </c>
      <c r="C74" s="17"/>
      <c r="D74" s="17"/>
      <c r="E74" s="17"/>
      <c r="F74" s="17"/>
      <c r="G74" s="23" t="s">
        <v>351</v>
      </c>
      <c r="H74" s="31"/>
      <c r="I74" s="31"/>
      <c r="J74" s="31"/>
      <c r="K74" s="31"/>
      <c r="L74" s="25"/>
    </row>
    <row r="75" spans="1:12" x14ac:dyDescent="0.3">
      <c r="A75" s="10" t="s">
        <v>473</v>
      </c>
      <c r="B75" s="16" t="s">
        <v>351</v>
      </c>
      <c r="C75" s="17"/>
      <c r="D75" s="17"/>
      <c r="E75" s="11" t="s">
        <v>474</v>
      </c>
      <c r="F75" s="12"/>
      <c r="G75" s="12"/>
      <c r="H75" s="45">
        <v>-19737906.670000002</v>
      </c>
      <c r="I75" s="45">
        <v>9305.25</v>
      </c>
      <c r="J75" s="45">
        <v>537172.4</v>
      </c>
      <c r="K75" s="45">
        <v>-20265773.82</v>
      </c>
      <c r="L75" s="14"/>
    </row>
    <row r="76" spans="1:12" x14ac:dyDescent="0.3">
      <c r="A76" s="10" t="s">
        <v>475</v>
      </c>
      <c r="B76" s="16" t="s">
        <v>351</v>
      </c>
      <c r="C76" s="17"/>
      <c r="D76" s="17"/>
      <c r="E76" s="17"/>
      <c r="F76" s="11" t="s">
        <v>474</v>
      </c>
      <c r="G76" s="12"/>
      <c r="H76" s="45">
        <v>-19737906.670000002</v>
      </c>
      <c r="I76" s="45">
        <v>9305.25</v>
      </c>
      <c r="J76" s="45">
        <v>537172.4</v>
      </c>
      <c r="K76" s="45">
        <v>-20265773.82</v>
      </c>
      <c r="L76" s="14"/>
    </row>
    <row r="77" spans="1:12" x14ac:dyDescent="0.3">
      <c r="A77" s="18" t="s">
        <v>476</v>
      </c>
      <c r="B77" s="16" t="s">
        <v>351</v>
      </c>
      <c r="C77" s="17"/>
      <c r="D77" s="17"/>
      <c r="E77" s="17"/>
      <c r="F77" s="17"/>
      <c r="G77" s="19" t="s">
        <v>477</v>
      </c>
      <c r="H77" s="28">
        <v>-2371607.81</v>
      </c>
      <c r="I77" s="28">
        <v>0</v>
      </c>
      <c r="J77" s="28">
        <v>0</v>
      </c>
      <c r="K77" s="28">
        <v>-2371607.81</v>
      </c>
      <c r="L77" s="21"/>
    </row>
    <row r="78" spans="1:12" x14ac:dyDescent="0.3">
      <c r="A78" s="18" t="s">
        <v>478</v>
      </c>
      <c r="B78" s="16" t="s">
        <v>351</v>
      </c>
      <c r="C78" s="17"/>
      <c r="D78" s="17"/>
      <c r="E78" s="17"/>
      <c r="F78" s="17"/>
      <c r="G78" s="19" t="s">
        <v>439</v>
      </c>
      <c r="H78" s="28">
        <v>-3557190.35</v>
      </c>
      <c r="I78" s="28">
        <v>0</v>
      </c>
      <c r="J78" s="28">
        <v>97890.14</v>
      </c>
      <c r="K78" s="28">
        <v>-3655080.49</v>
      </c>
      <c r="L78" s="21"/>
    </row>
    <row r="79" spans="1:12" x14ac:dyDescent="0.3">
      <c r="A79" s="18" t="s">
        <v>479</v>
      </c>
      <c r="B79" s="16" t="s">
        <v>351</v>
      </c>
      <c r="C79" s="17"/>
      <c r="D79" s="17"/>
      <c r="E79" s="17"/>
      <c r="F79" s="17"/>
      <c r="G79" s="19" t="s">
        <v>441</v>
      </c>
      <c r="H79" s="28">
        <v>-1456021.18</v>
      </c>
      <c r="I79" s="28">
        <v>144.07</v>
      </c>
      <c r="J79" s="28">
        <v>15729.11</v>
      </c>
      <c r="K79" s="28">
        <v>-1471606.22</v>
      </c>
      <c r="L79" s="21"/>
    </row>
    <row r="80" spans="1:12" x14ac:dyDescent="0.3">
      <c r="A80" s="18" t="s">
        <v>480</v>
      </c>
      <c r="B80" s="16" t="s">
        <v>351</v>
      </c>
      <c r="C80" s="17"/>
      <c r="D80" s="17"/>
      <c r="E80" s="17"/>
      <c r="F80" s="17"/>
      <c r="G80" s="19" t="s">
        <v>443</v>
      </c>
      <c r="H80" s="28">
        <v>-280091.03999999998</v>
      </c>
      <c r="I80" s="28">
        <v>5445</v>
      </c>
      <c r="J80" s="28">
        <v>0</v>
      </c>
      <c r="K80" s="28">
        <v>-274646.03999999998</v>
      </c>
      <c r="L80" s="21"/>
    </row>
    <row r="81" spans="1:12" x14ac:dyDescent="0.3">
      <c r="A81" s="18" t="s">
        <v>481</v>
      </c>
      <c r="B81" s="16" t="s">
        <v>351</v>
      </c>
      <c r="C81" s="17"/>
      <c r="D81" s="17"/>
      <c r="E81" s="17"/>
      <c r="F81" s="17"/>
      <c r="G81" s="19" t="s">
        <v>482</v>
      </c>
      <c r="H81" s="28">
        <v>-936429.83</v>
      </c>
      <c r="I81" s="28">
        <v>0</v>
      </c>
      <c r="J81" s="28">
        <v>15493.1</v>
      </c>
      <c r="K81" s="28">
        <v>-951922.93</v>
      </c>
      <c r="L81" s="21"/>
    </row>
    <row r="82" spans="1:12" x14ac:dyDescent="0.3">
      <c r="A82" s="18" t="s">
        <v>483</v>
      </c>
      <c r="B82" s="16" t="s">
        <v>351</v>
      </c>
      <c r="C82" s="17"/>
      <c r="D82" s="17"/>
      <c r="E82" s="17"/>
      <c r="F82" s="17"/>
      <c r="G82" s="19" t="s">
        <v>484</v>
      </c>
      <c r="H82" s="28">
        <v>-91214.720000000001</v>
      </c>
      <c r="I82" s="28">
        <v>3716.18</v>
      </c>
      <c r="J82" s="28">
        <v>766.81</v>
      </c>
      <c r="K82" s="28">
        <v>-88265.35</v>
      </c>
      <c r="L82" s="21"/>
    </row>
    <row r="83" spans="1:12" x14ac:dyDescent="0.3">
      <c r="A83" s="18" t="s">
        <v>485</v>
      </c>
      <c r="B83" s="16" t="s">
        <v>351</v>
      </c>
      <c r="C83" s="17"/>
      <c r="D83" s="17"/>
      <c r="E83" s="17"/>
      <c r="F83" s="17"/>
      <c r="G83" s="19" t="s">
        <v>486</v>
      </c>
      <c r="H83" s="28">
        <v>-10589121.310000001</v>
      </c>
      <c r="I83" s="28">
        <v>0</v>
      </c>
      <c r="J83" s="28">
        <v>405413.16</v>
      </c>
      <c r="K83" s="28">
        <v>-10994534.470000001</v>
      </c>
      <c r="L83" s="21"/>
    </row>
    <row r="84" spans="1:12" x14ac:dyDescent="0.3">
      <c r="A84" s="18" t="s">
        <v>487</v>
      </c>
      <c r="B84" s="16" t="s">
        <v>351</v>
      </c>
      <c r="C84" s="17"/>
      <c r="D84" s="17"/>
      <c r="E84" s="17"/>
      <c r="F84" s="17"/>
      <c r="G84" s="19" t="s">
        <v>488</v>
      </c>
      <c r="H84" s="28">
        <v>-164961.93</v>
      </c>
      <c r="I84" s="28">
        <v>0</v>
      </c>
      <c r="J84" s="28">
        <v>758.54</v>
      </c>
      <c r="K84" s="28">
        <v>-165720.47</v>
      </c>
      <c r="L84" s="21"/>
    </row>
    <row r="85" spans="1:12" x14ac:dyDescent="0.3">
      <c r="A85" s="18" t="s">
        <v>489</v>
      </c>
      <c r="B85" s="16" t="s">
        <v>351</v>
      </c>
      <c r="C85" s="17"/>
      <c r="D85" s="17"/>
      <c r="E85" s="17"/>
      <c r="F85" s="17"/>
      <c r="G85" s="19" t="s">
        <v>445</v>
      </c>
      <c r="H85" s="28">
        <v>-271162.65000000002</v>
      </c>
      <c r="I85" s="28">
        <v>0</v>
      </c>
      <c r="J85" s="28">
        <v>282.87</v>
      </c>
      <c r="K85" s="28">
        <v>-271445.52</v>
      </c>
      <c r="L85" s="21"/>
    </row>
    <row r="86" spans="1:12" x14ac:dyDescent="0.3">
      <c r="A86" s="18" t="s">
        <v>490</v>
      </c>
      <c r="B86" s="16" t="s">
        <v>351</v>
      </c>
      <c r="C86" s="17"/>
      <c r="D86" s="17"/>
      <c r="E86" s="17"/>
      <c r="F86" s="17"/>
      <c r="G86" s="19" t="s">
        <v>491</v>
      </c>
      <c r="H86" s="28">
        <v>-20105.849999999999</v>
      </c>
      <c r="I86" s="28">
        <v>0</v>
      </c>
      <c r="J86" s="28">
        <v>838.67</v>
      </c>
      <c r="K86" s="28">
        <v>-20944.52</v>
      </c>
      <c r="L86" s="21"/>
    </row>
    <row r="87" spans="1:12" x14ac:dyDescent="0.3">
      <c r="A87" s="22" t="s">
        <v>351</v>
      </c>
      <c r="B87" s="16" t="s">
        <v>351</v>
      </c>
      <c r="C87" s="17"/>
      <c r="D87" s="17"/>
      <c r="E87" s="17"/>
      <c r="F87" s="17"/>
      <c r="G87" s="23" t="s">
        <v>351</v>
      </c>
      <c r="H87" s="31"/>
      <c r="I87" s="31"/>
      <c r="J87" s="31"/>
      <c r="K87" s="31"/>
      <c r="L87" s="25"/>
    </row>
    <row r="88" spans="1:12" x14ac:dyDescent="0.3">
      <c r="A88" s="10" t="s">
        <v>492</v>
      </c>
      <c r="B88" s="16" t="s">
        <v>351</v>
      </c>
      <c r="C88" s="17"/>
      <c r="D88" s="17"/>
      <c r="E88" s="11" t="s">
        <v>493</v>
      </c>
      <c r="F88" s="12"/>
      <c r="G88" s="12"/>
      <c r="H88" s="45">
        <v>359400.76</v>
      </c>
      <c r="I88" s="45">
        <v>0</v>
      </c>
      <c r="J88" s="45">
        <v>0</v>
      </c>
      <c r="K88" s="45">
        <v>359400.76</v>
      </c>
      <c r="L88" s="14"/>
    </row>
    <row r="89" spans="1:12" x14ac:dyDescent="0.3">
      <c r="A89" s="10" t="s">
        <v>494</v>
      </c>
      <c r="B89" s="16" t="s">
        <v>351</v>
      </c>
      <c r="C89" s="17"/>
      <c r="D89" s="17"/>
      <c r="E89" s="17"/>
      <c r="F89" s="11" t="s">
        <v>493</v>
      </c>
      <c r="G89" s="12"/>
      <c r="H89" s="45">
        <v>359400.76</v>
      </c>
      <c r="I89" s="45">
        <v>0</v>
      </c>
      <c r="J89" s="45">
        <v>0</v>
      </c>
      <c r="K89" s="45">
        <v>359400.76</v>
      </c>
      <c r="L89" s="14"/>
    </row>
    <row r="90" spans="1:12" x14ac:dyDescent="0.3">
      <c r="A90" s="18" t="s">
        <v>495</v>
      </c>
      <c r="B90" s="16" t="s">
        <v>351</v>
      </c>
      <c r="C90" s="17"/>
      <c r="D90" s="17"/>
      <c r="E90" s="17"/>
      <c r="F90" s="17"/>
      <c r="G90" s="19" t="s">
        <v>496</v>
      </c>
      <c r="H90" s="28">
        <v>359400.76</v>
      </c>
      <c r="I90" s="28">
        <v>0</v>
      </c>
      <c r="J90" s="28">
        <v>0</v>
      </c>
      <c r="K90" s="28">
        <v>359400.76</v>
      </c>
      <c r="L90" s="21"/>
    </row>
    <row r="91" spans="1:12" x14ac:dyDescent="0.3">
      <c r="A91" s="22" t="s">
        <v>351</v>
      </c>
      <c r="B91" s="16" t="s">
        <v>351</v>
      </c>
      <c r="C91" s="17"/>
      <c r="D91" s="17"/>
      <c r="E91" s="17"/>
      <c r="F91" s="17"/>
      <c r="G91" s="23" t="s">
        <v>351</v>
      </c>
      <c r="H91" s="31"/>
      <c r="I91" s="31"/>
      <c r="J91" s="31"/>
      <c r="K91" s="31"/>
      <c r="L91" s="25"/>
    </row>
    <row r="92" spans="1:12" x14ac:dyDescent="0.3">
      <c r="A92" s="10" t="s">
        <v>497</v>
      </c>
      <c r="B92" s="16" t="s">
        <v>351</v>
      </c>
      <c r="C92" s="17"/>
      <c r="D92" s="17"/>
      <c r="E92" s="11" t="s">
        <v>498</v>
      </c>
      <c r="F92" s="12"/>
      <c r="G92" s="12"/>
      <c r="H92" s="45">
        <v>-216933.63</v>
      </c>
      <c r="I92" s="45">
        <v>0</v>
      </c>
      <c r="J92" s="45">
        <v>2783.4</v>
      </c>
      <c r="K92" s="45">
        <v>-219717.03</v>
      </c>
      <c r="L92" s="14"/>
    </row>
    <row r="93" spans="1:12" x14ac:dyDescent="0.3">
      <c r="A93" s="10" t="s">
        <v>499</v>
      </c>
      <c r="B93" s="16" t="s">
        <v>351</v>
      </c>
      <c r="C93" s="17"/>
      <c r="D93" s="17"/>
      <c r="E93" s="17"/>
      <c r="F93" s="11" t="s">
        <v>500</v>
      </c>
      <c r="G93" s="12"/>
      <c r="H93" s="45">
        <v>-216933.63</v>
      </c>
      <c r="I93" s="45">
        <v>0</v>
      </c>
      <c r="J93" s="45">
        <v>2783.4</v>
      </c>
      <c r="K93" s="45">
        <v>-219717.03</v>
      </c>
      <c r="L93" s="14"/>
    </row>
    <row r="94" spans="1:12" x14ac:dyDescent="0.3">
      <c r="A94" s="18" t="s">
        <v>501</v>
      </c>
      <c r="B94" s="16" t="s">
        <v>351</v>
      </c>
      <c r="C94" s="17"/>
      <c r="D94" s="17"/>
      <c r="E94" s="17"/>
      <c r="F94" s="17"/>
      <c r="G94" s="19" t="s">
        <v>502</v>
      </c>
      <c r="H94" s="28">
        <v>-216933.63</v>
      </c>
      <c r="I94" s="28">
        <v>0</v>
      </c>
      <c r="J94" s="28">
        <v>2783.4</v>
      </c>
      <c r="K94" s="28">
        <v>-219717.03</v>
      </c>
      <c r="L94" s="21"/>
    </row>
    <row r="95" spans="1:12" x14ac:dyDescent="0.3">
      <c r="A95" s="10" t="s">
        <v>351</v>
      </c>
      <c r="B95" s="16" t="s">
        <v>351</v>
      </c>
      <c r="C95" s="17"/>
      <c r="D95" s="17"/>
      <c r="E95" s="11" t="s">
        <v>351</v>
      </c>
      <c r="F95" s="12"/>
      <c r="G95" s="12"/>
      <c r="H95" s="54"/>
      <c r="I95" s="54"/>
      <c r="J95" s="54"/>
      <c r="K95" s="54"/>
      <c r="L95" s="12"/>
    </row>
    <row r="96" spans="1:12" x14ac:dyDescent="0.3">
      <c r="A96" s="10" t="s">
        <v>52</v>
      </c>
      <c r="B96" s="11" t="s">
        <v>503</v>
      </c>
      <c r="C96" s="12"/>
      <c r="D96" s="12"/>
      <c r="E96" s="12"/>
      <c r="F96" s="12"/>
      <c r="G96" s="12"/>
      <c r="H96" s="45">
        <v>58760637.850000001</v>
      </c>
      <c r="I96" s="45">
        <v>15624380.550000001</v>
      </c>
      <c r="J96" s="45">
        <v>16706975.300000001</v>
      </c>
      <c r="K96" s="45">
        <v>59843232.600000001</v>
      </c>
      <c r="L96" s="14"/>
    </row>
    <row r="97" spans="1:12" x14ac:dyDescent="0.3">
      <c r="A97" s="10" t="s">
        <v>504</v>
      </c>
      <c r="B97" s="15" t="s">
        <v>351</v>
      </c>
      <c r="C97" s="11" t="s">
        <v>505</v>
      </c>
      <c r="D97" s="12"/>
      <c r="E97" s="12"/>
      <c r="F97" s="12"/>
      <c r="G97" s="12"/>
      <c r="H97" s="45">
        <v>44153199.119999997</v>
      </c>
      <c r="I97" s="45">
        <v>15142057.93</v>
      </c>
      <c r="J97" s="45">
        <v>16692881.460000001</v>
      </c>
      <c r="K97" s="45">
        <v>45704022.649999999</v>
      </c>
      <c r="L97" s="14"/>
    </row>
    <row r="98" spans="1:12" x14ac:dyDescent="0.3">
      <c r="A98" s="10" t="s">
        <v>506</v>
      </c>
      <c r="B98" s="16" t="s">
        <v>351</v>
      </c>
      <c r="C98" s="17"/>
      <c r="D98" s="11" t="s">
        <v>507</v>
      </c>
      <c r="E98" s="12"/>
      <c r="F98" s="12"/>
      <c r="G98" s="12"/>
      <c r="H98" s="45">
        <v>6807432.5</v>
      </c>
      <c r="I98" s="45">
        <v>10311012.91</v>
      </c>
      <c r="J98" s="45">
        <v>10007720.210000001</v>
      </c>
      <c r="K98" s="45">
        <v>6504139.7999999998</v>
      </c>
      <c r="L98" s="14"/>
    </row>
    <row r="99" spans="1:12" x14ac:dyDescent="0.3">
      <c r="A99" s="10" t="s">
        <v>508</v>
      </c>
      <c r="B99" s="16" t="s">
        <v>351</v>
      </c>
      <c r="C99" s="17"/>
      <c r="D99" s="17"/>
      <c r="E99" s="11" t="s">
        <v>509</v>
      </c>
      <c r="F99" s="12"/>
      <c r="G99" s="12"/>
      <c r="H99" s="45">
        <v>4989867.88</v>
      </c>
      <c r="I99" s="45">
        <v>7746307.8499999996</v>
      </c>
      <c r="J99" s="45">
        <v>7465151.4500000002</v>
      </c>
      <c r="K99" s="45">
        <v>4708711.4800000004</v>
      </c>
      <c r="L99" s="14"/>
    </row>
    <row r="100" spans="1:12" x14ac:dyDescent="0.3">
      <c r="A100" s="10" t="s">
        <v>510</v>
      </c>
      <c r="B100" s="16" t="s">
        <v>351</v>
      </c>
      <c r="C100" s="17"/>
      <c r="D100" s="17"/>
      <c r="E100" s="17"/>
      <c r="F100" s="11" t="s">
        <v>509</v>
      </c>
      <c r="G100" s="12"/>
      <c r="H100" s="45">
        <v>4989867.88</v>
      </c>
      <c r="I100" s="45">
        <v>7746307.8499999996</v>
      </c>
      <c r="J100" s="45">
        <v>7465151.4500000002</v>
      </c>
      <c r="K100" s="45">
        <v>4708711.4800000004</v>
      </c>
      <c r="L100" s="14"/>
    </row>
    <row r="101" spans="1:12" x14ac:dyDescent="0.3">
      <c r="A101" s="18" t="s">
        <v>511</v>
      </c>
      <c r="B101" s="16" t="s">
        <v>351</v>
      </c>
      <c r="C101" s="17"/>
      <c r="D101" s="17"/>
      <c r="E101" s="17"/>
      <c r="F101" s="17"/>
      <c r="G101" s="19" t="s">
        <v>512</v>
      </c>
      <c r="H101" s="28">
        <v>0</v>
      </c>
      <c r="I101" s="28">
        <v>2307225</v>
      </c>
      <c r="J101" s="28">
        <v>2307225</v>
      </c>
      <c r="K101" s="28">
        <v>0</v>
      </c>
      <c r="L101" s="21"/>
    </row>
    <row r="102" spans="1:12" x14ac:dyDescent="0.3">
      <c r="A102" s="18" t="s">
        <v>513</v>
      </c>
      <c r="B102" s="16" t="s">
        <v>351</v>
      </c>
      <c r="C102" s="17"/>
      <c r="D102" s="17"/>
      <c r="E102" s="17"/>
      <c r="F102" s="17"/>
      <c r="G102" s="19" t="s">
        <v>514</v>
      </c>
      <c r="H102" s="28">
        <v>3598647.43</v>
      </c>
      <c r="I102" s="28">
        <v>3598647.43</v>
      </c>
      <c r="J102" s="28">
        <v>3137654.51</v>
      </c>
      <c r="K102" s="28">
        <v>3137654.51</v>
      </c>
      <c r="L102" s="21"/>
    </row>
    <row r="103" spans="1:12" x14ac:dyDescent="0.3">
      <c r="A103" s="18" t="s">
        <v>515</v>
      </c>
      <c r="B103" s="16" t="s">
        <v>351</v>
      </c>
      <c r="C103" s="17"/>
      <c r="D103" s="17"/>
      <c r="E103" s="17"/>
      <c r="F103" s="17"/>
      <c r="G103" s="19" t="s">
        <v>516</v>
      </c>
      <c r="H103" s="28">
        <v>1172786.18</v>
      </c>
      <c r="I103" s="28">
        <v>1172786.18</v>
      </c>
      <c r="J103" s="28">
        <v>1346829.55</v>
      </c>
      <c r="K103" s="28">
        <v>1346829.55</v>
      </c>
      <c r="L103" s="21"/>
    </row>
    <row r="104" spans="1:12" x14ac:dyDescent="0.3">
      <c r="A104" s="18" t="s">
        <v>517</v>
      </c>
      <c r="B104" s="16" t="s">
        <v>351</v>
      </c>
      <c r="C104" s="17"/>
      <c r="D104" s="17"/>
      <c r="E104" s="17"/>
      <c r="F104" s="17"/>
      <c r="G104" s="19" t="s">
        <v>518</v>
      </c>
      <c r="H104" s="28">
        <v>0</v>
      </c>
      <c r="I104" s="28">
        <v>8322.14</v>
      </c>
      <c r="J104" s="28">
        <v>9821.1299999999992</v>
      </c>
      <c r="K104" s="28">
        <v>1498.99</v>
      </c>
      <c r="L104" s="21"/>
    </row>
    <row r="105" spans="1:12" x14ac:dyDescent="0.3">
      <c r="A105" s="18" t="s">
        <v>519</v>
      </c>
      <c r="B105" s="16" t="s">
        <v>351</v>
      </c>
      <c r="C105" s="17"/>
      <c r="D105" s="17"/>
      <c r="E105" s="17"/>
      <c r="F105" s="17"/>
      <c r="G105" s="19" t="s">
        <v>520</v>
      </c>
      <c r="H105" s="28">
        <v>0</v>
      </c>
      <c r="I105" s="28">
        <v>38330.720000000001</v>
      </c>
      <c r="J105" s="28">
        <v>38330.720000000001</v>
      </c>
      <c r="K105" s="28">
        <v>0</v>
      </c>
      <c r="L105" s="21"/>
    </row>
    <row r="106" spans="1:12" x14ac:dyDescent="0.3">
      <c r="A106" s="18" t="s">
        <v>521</v>
      </c>
      <c r="B106" s="16" t="s">
        <v>351</v>
      </c>
      <c r="C106" s="17"/>
      <c r="D106" s="17"/>
      <c r="E106" s="17"/>
      <c r="F106" s="17"/>
      <c r="G106" s="19" t="s">
        <v>522</v>
      </c>
      <c r="H106" s="28">
        <v>218434.27</v>
      </c>
      <c r="I106" s="28">
        <v>620996.38</v>
      </c>
      <c r="J106" s="28">
        <v>625290.54</v>
      </c>
      <c r="K106" s="28">
        <v>222728.43</v>
      </c>
      <c r="L106" s="21"/>
    </row>
    <row r="107" spans="1:12" x14ac:dyDescent="0.3">
      <c r="A107" s="22" t="s">
        <v>351</v>
      </c>
      <c r="B107" s="16" t="s">
        <v>351</v>
      </c>
      <c r="C107" s="17"/>
      <c r="D107" s="17"/>
      <c r="E107" s="17"/>
      <c r="F107" s="17"/>
      <c r="G107" s="23" t="s">
        <v>351</v>
      </c>
      <c r="H107" s="31"/>
      <c r="I107" s="31"/>
      <c r="J107" s="31"/>
      <c r="K107" s="31"/>
      <c r="L107" s="25"/>
    </row>
    <row r="108" spans="1:12" x14ac:dyDescent="0.3">
      <c r="A108" s="10" t="s">
        <v>523</v>
      </c>
      <c r="B108" s="16" t="s">
        <v>351</v>
      </c>
      <c r="C108" s="17"/>
      <c r="D108" s="17"/>
      <c r="E108" s="11" t="s">
        <v>524</v>
      </c>
      <c r="F108" s="12"/>
      <c r="G108" s="12"/>
      <c r="H108" s="45">
        <v>928466.9</v>
      </c>
      <c r="I108" s="45">
        <v>933498.3</v>
      </c>
      <c r="J108" s="45">
        <v>985783.67</v>
      </c>
      <c r="K108" s="45">
        <v>980752.27</v>
      </c>
      <c r="L108" s="14"/>
    </row>
    <row r="109" spans="1:12" x14ac:dyDescent="0.3">
      <c r="A109" s="10" t="s">
        <v>525</v>
      </c>
      <c r="B109" s="16" t="s">
        <v>351</v>
      </c>
      <c r="C109" s="17"/>
      <c r="D109" s="17"/>
      <c r="E109" s="17"/>
      <c r="F109" s="11" t="s">
        <v>524</v>
      </c>
      <c r="G109" s="12"/>
      <c r="H109" s="45">
        <v>928466.9</v>
      </c>
      <c r="I109" s="45">
        <v>933498.3</v>
      </c>
      <c r="J109" s="45">
        <v>985783.67</v>
      </c>
      <c r="K109" s="45">
        <v>980752.27</v>
      </c>
      <c r="L109" s="14"/>
    </row>
    <row r="110" spans="1:12" x14ac:dyDescent="0.3">
      <c r="A110" s="18" t="s">
        <v>526</v>
      </c>
      <c r="B110" s="16" t="s">
        <v>351</v>
      </c>
      <c r="C110" s="17"/>
      <c r="D110" s="17"/>
      <c r="E110" s="17"/>
      <c r="F110" s="17"/>
      <c r="G110" s="19" t="s">
        <v>527</v>
      </c>
      <c r="H110" s="28">
        <v>734914.6</v>
      </c>
      <c r="I110" s="28">
        <v>739946</v>
      </c>
      <c r="J110" s="28">
        <v>777907.24</v>
      </c>
      <c r="K110" s="28">
        <v>772875.84</v>
      </c>
      <c r="L110" s="21"/>
    </row>
    <row r="111" spans="1:12" x14ac:dyDescent="0.3">
      <c r="A111" s="18" t="s">
        <v>528</v>
      </c>
      <c r="B111" s="16" t="s">
        <v>351</v>
      </c>
      <c r="C111" s="17"/>
      <c r="D111" s="17"/>
      <c r="E111" s="17"/>
      <c r="F111" s="17"/>
      <c r="G111" s="19" t="s">
        <v>529</v>
      </c>
      <c r="H111" s="28">
        <v>162002.14000000001</v>
      </c>
      <c r="I111" s="28">
        <v>162002.14000000001</v>
      </c>
      <c r="J111" s="28">
        <v>171926.14</v>
      </c>
      <c r="K111" s="28">
        <v>171926.14</v>
      </c>
      <c r="L111" s="21"/>
    </row>
    <row r="112" spans="1:12" x14ac:dyDescent="0.3">
      <c r="A112" s="18" t="s">
        <v>530</v>
      </c>
      <c r="B112" s="16" t="s">
        <v>351</v>
      </c>
      <c r="C112" s="17"/>
      <c r="D112" s="17"/>
      <c r="E112" s="17"/>
      <c r="F112" s="17"/>
      <c r="G112" s="19" t="s">
        <v>531</v>
      </c>
      <c r="H112" s="28">
        <v>94.92</v>
      </c>
      <c r="I112" s="28">
        <v>94.92</v>
      </c>
      <c r="J112" s="28">
        <v>0</v>
      </c>
      <c r="K112" s="28">
        <v>0</v>
      </c>
      <c r="L112" s="21"/>
    </row>
    <row r="113" spans="1:12" x14ac:dyDescent="0.3">
      <c r="A113" s="18" t="s">
        <v>532</v>
      </c>
      <c r="B113" s="16" t="s">
        <v>351</v>
      </c>
      <c r="C113" s="17"/>
      <c r="D113" s="17"/>
      <c r="E113" s="17"/>
      <c r="F113" s="17"/>
      <c r="G113" s="19" t="s">
        <v>533</v>
      </c>
      <c r="H113" s="28">
        <v>20239.53</v>
      </c>
      <c r="I113" s="28">
        <v>20239.53</v>
      </c>
      <c r="J113" s="28">
        <v>21481.33</v>
      </c>
      <c r="K113" s="28">
        <v>21481.33</v>
      </c>
      <c r="L113" s="21"/>
    </row>
    <row r="114" spans="1:12" x14ac:dyDescent="0.3">
      <c r="A114" s="18" t="s">
        <v>534</v>
      </c>
      <c r="B114" s="16" t="s">
        <v>351</v>
      </c>
      <c r="C114" s="17"/>
      <c r="D114" s="17"/>
      <c r="E114" s="17"/>
      <c r="F114" s="17"/>
      <c r="G114" s="19" t="s">
        <v>535</v>
      </c>
      <c r="H114" s="28">
        <v>11215.71</v>
      </c>
      <c r="I114" s="28">
        <v>11215.71</v>
      </c>
      <c r="J114" s="28">
        <v>14468.96</v>
      </c>
      <c r="K114" s="28">
        <v>14468.96</v>
      </c>
      <c r="L114" s="21"/>
    </row>
    <row r="115" spans="1:12" x14ac:dyDescent="0.3">
      <c r="A115" s="22" t="s">
        <v>351</v>
      </c>
      <c r="B115" s="16" t="s">
        <v>351</v>
      </c>
      <c r="C115" s="17"/>
      <c r="D115" s="17"/>
      <c r="E115" s="17"/>
      <c r="F115" s="17"/>
      <c r="G115" s="23" t="s">
        <v>351</v>
      </c>
      <c r="H115" s="31"/>
      <c r="I115" s="31"/>
      <c r="J115" s="31"/>
      <c r="K115" s="31"/>
      <c r="L115" s="25"/>
    </row>
    <row r="116" spans="1:12" x14ac:dyDescent="0.3">
      <c r="A116" s="10" t="s">
        <v>536</v>
      </c>
      <c r="B116" s="16" t="s">
        <v>351</v>
      </c>
      <c r="C116" s="17"/>
      <c r="D116" s="17"/>
      <c r="E116" s="11" t="s">
        <v>537</v>
      </c>
      <c r="F116" s="12"/>
      <c r="G116" s="12"/>
      <c r="H116" s="45">
        <v>293007.74</v>
      </c>
      <c r="I116" s="45">
        <v>314538.3</v>
      </c>
      <c r="J116" s="45">
        <v>257468.41</v>
      </c>
      <c r="K116" s="45">
        <v>235937.85</v>
      </c>
      <c r="L116" s="14"/>
    </row>
    <row r="117" spans="1:12" x14ac:dyDescent="0.3">
      <c r="A117" s="10" t="s">
        <v>538</v>
      </c>
      <c r="B117" s="16" t="s">
        <v>351</v>
      </c>
      <c r="C117" s="17"/>
      <c r="D117" s="17"/>
      <c r="E117" s="17"/>
      <c r="F117" s="11" t="s">
        <v>537</v>
      </c>
      <c r="G117" s="12"/>
      <c r="H117" s="45">
        <v>293007.74</v>
      </c>
      <c r="I117" s="45">
        <v>314538.3</v>
      </c>
      <c r="J117" s="45">
        <v>257468.41</v>
      </c>
      <c r="K117" s="45">
        <v>235937.85</v>
      </c>
      <c r="L117" s="14"/>
    </row>
    <row r="118" spans="1:12" x14ac:dyDescent="0.3">
      <c r="A118" s="18" t="s">
        <v>539</v>
      </c>
      <c r="B118" s="16" t="s">
        <v>351</v>
      </c>
      <c r="C118" s="17"/>
      <c r="D118" s="17"/>
      <c r="E118" s="17"/>
      <c r="F118" s="17"/>
      <c r="G118" s="19" t="s">
        <v>540</v>
      </c>
      <c r="H118" s="28">
        <v>155401.79999999999</v>
      </c>
      <c r="I118" s="28">
        <v>190879.39</v>
      </c>
      <c r="J118" s="28">
        <v>150429.95000000001</v>
      </c>
      <c r="K118" s="28">
        <v>114952.36</v>
      </c>
      <c r="L118" s="21"/>
    </row>
    <row r="119" spans="1:12" x14ac:dyDescent="0.3">
      <c r="A119" s="18" t="s">
        <v>541</v>
      </c>
      <c r="B119" s="16" t="s">
        <v>351</v>
      </c>
      <c r="C119" s="17"/>
      <c r="D119" s="17"/>
      <c r="E119" s="17"/>
      <c r="F119" s="17"/>
      <c r="G119" s="19" t="s">
        <v>542</v>
      </c>
      <c r="H119" s="28">
        <v>3476.82</v>
      </c>
      <c r="I119" s="28">
        <v>3476.82</v>
      </c>
      <c r="J119" s="28">
        <v>875.95</v>
      </c>
      <c r="K119" s="28">
        <v>875.95</v>
      </c>
      <c r="L119" s="21"/>
    </row>
    <row r="120" spans="1:12" x14ac:dyDescent="0.3">
      <c r="A120" s="18" t="s">
        <v>543</v>
      </c>
      <c r="B120" s="16" t="s">
        <v>351</v>
      </c>
      <c r="C120" s="17"/>
      <c r="D120" s="17"/>
      <c r="E120" s="17"/>
      <c r="F120" s="17"/>
      <c r="G120" s="19" t="s">
        <v>544</v>
      </c>
      <c r="H120" s="28">
        <v>5400.09</v>
      </c>
      <c r="I120" s="28">
        <v>5400.16</v>
      </c>
      <c r="J120" s="28">
        <v>5365.58</v>
      </c>
      <c r="K120" s="28">
        <v>5365.51</v>
      </c>
      <c r="L120" s="21"/>
    </row>
    <row r="121" spans="1:12" x14ac:dyDescent="0.3">
      <c r="A121" s="18" t="s">
        <v>545</v>
      </c>
      <c r="B121" s="16" t="s">
        <v>351</v>
      </c>
      <c r="C121" s="17"/>
      <c r="D121" s="17"/>
      <c r="E121" s="17"/>
      <c r="F121" s="17"/>
      <c r="G121" s="19" t="s">
        <v>546</v>
      </c>
      <c r="H121" s="28">
        <v>38504.22</v>
      </c>
      <c r="I121" s="28">
        <v>24557.11</v>
      </c>
      <c r="J121" s="28">
        <v>24377.52</v>
      </c>
      <c r="K121" s="28">
        <v>38324.629999999997</v>
      </c>
      <c r="L121" s="21"/>
    </row>
    <row r="122" spans="1:12" x14ac:dyDescent="0.3">
      <c r="A122" s="18" t="s">
        <v>547</v>
      </c>
      <c r="B122" s="16" t="s">
        <v>351</v>
      </c>
      <c r="C122" s="17"/>
      <c r="D122" s="17"/>
      <c r="E122" s="17"/>
      <c r="F122" s="17"/>
      <c r="G122" s="19" t="s">
        <v>548</v>
      </c>
      <c r="H122" s="28">
        <v>52090.75</v>
      </c>
      <c r="I122" s="28">
        <v>52090.76</v>
      </c>
      <c r="J122" s="28">
        <v>44320.44</v>
      </c>
      <c r="K122" s="28">
        <v>44320.43</v>
      </c>
      <c r="L122" s="21"/>
    </row>
    <row r="123" spans="1:12" x14ac:dyDescent="0.3">
      <c r="A123" s="18" t="s">
        <v>549</v>
      </c>
      <c r="B123" s="16" t="s">
        <v>351</v>
      </c>
      <c r="C123" s="17"/>
      <c r="D123" s="17"/>
      <c r="E123" s="17"/>
      <c r="F123" s="17"/>
      <c r="G123" s="19" t="s">
        <v>550</v>
      </c>
      <c r="H123" s="28">
        <v>18316.84</v>
      </c>
      <c r="I123" s="28">
        <v>18316.84</v>
      </c>
      <c r="J123" s="28">
        <v>11580.6</v>
      </c>
      <c r="K123" s="28">
        <v>11580.6</v>
      </c>
      <c r="L123" s="21"/>
    </row>
    <row r="124" spans="1:12" x14ac:dyDescent="0.3">
      <c r="A124" s="18" t="s">
        <v>551</v>
      </c>
      <c r="B124" s="16" t="s">
        <v>351</v>
      </c>
      <c r="C124" s="17"/>
      <c r="D124" s="17"/>
      <c r="E124" s="17"/>
      <c r="F124" s="17"/>
      <c r="G124" s="19" t="s">
        <v>552</v>
      </c>
      <c r="H124" s="28">
        <v>2023.83</v>
      </c>
      <c r="I124" s="28">
        <v>2023.83</v>
      </c>
      <c r="J124" s="28">
        <v>2333.71</v>
      </c>
      <c r="K124" s="28">
        <v>2333.71</v>
      </c>
      <c r="L124" s="21"/>
    </row>
    <row r="125" spans="1:12" x14ac:dyDescent="0.3">
      <c r="A125" s="18" t="s">
        <v>553</v>
      </c>
      <c r="B125" s="16" t="s">
        <v>351</v>
      </c>
      <c r="C125" s="17"/>
      <c r="D125" s="17"/>
      <c r="E125" s="17"/>
      <c r="F125" s="17"/>
      <c r="G125" s="19" t="s">
        <v>554</v>
      </c>
      <c r="H125" s="28">
        <v>17793.39</v>
      </c>
      <c r="I125" s="28">
        <v>17793.39</v>
      </c>
      <c r="J125" s="28">
        <v>18184.66</v>
      </c>
      <c r="K125" s="28">
        <v>18184.66</v>
      </c>
      <c r="L125" s="21"/>
    </row>
    <row r="126" spans="1:12" x14ac:dyDescent="0.3">
      <c r="A126" s="22" t="s">
        <v>351</v>
      </c>
      <c r="B126" s="16" t="s">
        <v>351</v>
      </c>
      <c r="C126" s="17"/>
      <c r="D126" s="17"/>
      <c r="E126" s="17"/>
      <c r="F126" s="17"/>
      <c r="G126" s="23" t="s">
        <v>351</v>
      </c>
      <c r="H126" s="31"/>
      <c r="I126" s="31"/>
      <c r="J126" s="31"/>
      <c r="K126" s="31"/>
      <c r="L126" s="25"/>
    </row>
    <row r="127" spans="1:12" x14ac:dyDescent="0.3">
      <c r="A127" s="10" t="s">
        <v>555</v>
      </c>
      <c r="B127" s="16" t="s">
        <v>351</v>
      </c>
      <c r="C127" s="17"/>
      <c r="D127" s="17"/>
      <c r="E127" s="11" t="s">
        <v>556</v>
      </c>
      <c r="F127" s="12"/>
      <c r="G127" s="12"/>
      <c r="H127" s="45">
        <v>596089.98</v>
      </c>
      <c r="I127" s="45">
        <v>1316668.46</v>
      </c>
      <c r="J127" s="45">
        <v>1299316.68</v>
      </c>
      <c r="K127" s="45">
        <v>578738.19999999995</v>
      </c>
      <c r="L127" s="14"/>
    </row>
    <row r="128" spans="1:12" x14ac:dyDescent="0.3">
      <c r="A128" s="10" t="s">
        <v>557</v>
      </c>
      <c r="B128" s="16" t="s">
        <v>351</v>
      </c>
      <c r="C128" s="17"/>
      <c r="D128" s="17"/>
      <c r="E128" s="17"/>
      <c r="F128" s="11" t="s">
        <v>556</v>
      </c>
      <c r="G128" s="12"/>
      <c r="H128" s="45">
        <v>596089.98</v>
      </c>
      <c r="I128" s="45">
        <v>1316668.46</v>
      </c>
      <c r="J128" s="45">
        <v>1299316.68</v>
      </c>
      <c r="K128" s="45">
        <v>578738.19999999995</v>
      </c>
      <c r="L128" s="14"/>
    </row>
    <row r="129" spans="1:12" x14ac:dyDescent="0.3">
      <c r="A129" s="18" t="s">
        <v>558</v>
      </c>
      <c r="B129" s="16" t="s">
        <v>351</v>
      </c>
      <c r="C129" s="17"/>
      <c r="D129" s="17"/>
      <c r="E129" s="17"/>
      <c r="F129" s="17"/>
      <c r="G129" s="19" t="s">
        <v>559</v>
      </c>
      <c r="H129" s="28">
        <v>596089.98</v>
      </c>
      <c r="I129" s="28">
        <v>1316668.46</v>
      </c>
      <c r="J129" s="28">
        <v>1299316.68</v>
      </c>
      <c r="K129" s="28">
        <v>578738.19999999995</v>
      </c>
      <c r="L129" s="21"/>
    </row>
    <row r="130" spans="1:12" x14ac:dyDescent="0.3">
      <c r="A130" s="22" t="s">
        <v>351</v>
      </c>
      <c r="B130" s="16" t="s">
        <v>351</v>
      </c>
      <c r="C130" s="17"/>
      <c r="D130" s="17"/>
      <c r="E130" s="17"/>
      <c r="F130" s="17"/>
      <c r="G130" s="23" t="s">
        <v>351</v>
      </c>
      <c r="H130" s="31"/>
      <c r="I130" s="31"/>
      <c r="J130" s="31"/>
      <c r="K130" s="31"/>
      <c r="L130" s="25"/>
    </row>
    <row r="131" spans="1:12" x14ac:dyDescent="0.3">
      <c r="A131" s="10" t="s">
        <v>563</v>
      </c>
      <c r="B131" s="16" t="s">
        <v>351</v>
      </c>
      <c r="C131" s="17"/>
      <c r="D131" s="11" t="s">
        <v>564</v>
      </c>
      <c r="E131" s="12"/>
      <c r="F131" s="12"/>
      <c r="G131" s="12"/>
      <c r="H131" s="45">
        <v>37345766.619999997</v>
      </c>
      <c r="I131" s="45">
        <v>4831045.0199999996</v>
      </c>
      <c r="J131" s="45">
        <v>6685161.25</v>
      </c>
      <c r="K131" s="45">
        <v>39199882.850000001</v>
      </c>
      <c r="L131" s="14"/>
    </row>
    <row r="132" spans="1:12" x14ac:dyDescent="0.3">
      <c r="A132" s="10" t="s">
        <v>565</v>
      </c>
      <c r="B132" s="16" t="s">
        <v>351</v>
      </c>
      <c r="C132" s="17"/>
      <c r="D132" s="17"/>
      <c r="E132" s="11" t="s">
        <v>564</v>
      </c>
      <c r="F132" s="12"/>
      <c r="G132" s="12"/>
      <c r="H132" s="45">
        <v>37345766.619999997</v>
      </c>
      <c r="I132" s="45">
        <v>4831045.0199999996</v>
      </c>
      <c r="J132" s="45">
        <v>6685161.25</v>
      </c>
      <c r="K132" s="45">
        <v>39199882.850000001</v>
      </c>
      <c r="L132" s="14"/>
    </row>
    <row r="133" spans="1:12" x14ac:dyDescent="0.3">
      <c r="A133" s="10" t="s">
        <v>566</v>
      </c>
      <c r="B133" s="16" t="s">
        <v>351</v>
      </c>
      <c r="C133" s="17"/>
      <c r="D133" s="17"/>
      <c r="E133" s="17"/>
      <c r="F133" s="11" t="s">
        <v>564</v>
      </c>
      <c r="G133" s="12"/>
      <c r="H133" s="45">
        <v>37345766.619999997</v>
      </c>
      <c r="I133" s="45">
        <v>4831045.0199999996</v>
      </c>
      <c r="J133" s="45">
        <v>6685161.25</v>
      </c>
      <c r="K133" s="45">
        <v>39199882.850000001</v>
      </c>
      <c r="L133" s="14"/>
    </row>
    <row r="134" spans="1:12" x14ac:dyDescent="0.3">
      <c r="A134" s="18" t="s">
        <v>567</v>
      </c>
      <c r="B134" s="16" t="s">
        <v>351</v>
      </c>
      <c r="C134" s="17"/>
      <c r="D134" s="17"/>
      <c r="E134" s="17"/>
      <c r="F134" s="17"/>
      <c r="G134" s="19" t="s">
        <v>568</v>
      </c>
      <c r="H134" s="28">
        <v>37345766.619999997</v>
      </c>
      <c r="I134" s="28">
        <v>4831045.0199999996</v>
      </c>
      <c r="J134" s="28">
        <v>6685161.25</v>
      </c>
      <c r="K134" s="28">
        <v>39199882.850000001</v>
      </c>
      <c r="L134" s="21"/>
    </row>
    <row r="135" spans="1:12" x14ac:dyDescent="0.3">
      <c r="A135" s="22" t="s">
        <v>351</v>
      </c>
      <c r="B135" s="16" t="s">
        <v>351</v>
      </c>
      <c r="C135" s="17"/>
      <c r="D135" s="17"/>
      <c r="E135" s="17"/>
      <c r="F135" s="17"/>
      <c r="G135" s="23" t="s">
        <v>351</v>
      </c>
      <c r="H135" s="31"/>
      <c r="I135" s="31"/>
      <c r="J135" s="31"/>
      <c r="K135" s="31"/>
      <c r="L135" s="25"/>
    </row>
    <row r="136" spans="1:12" x14ac:dyDescent="0.3">
      <c r="A136" s="10" t="s">
        <v>569</v>
      </c>
      <c r="B136" s="15" t="s">
        <v>351</v>
      </c>
      <c r="C136" s="11" t="s">
        <v>570</v>
      </c>
      <c r="D136" s="12"/>
      <c r="E136" s="12"/>
      <c r="F136" s="12"/>
      <c r="G136" s="12"/>
      <c r="H136" s="45">
        <v>16595775.73</v>
      </c>
      <c r="I136" s="45">
        <v>482322.62</v>
      </c>
      <c r="J136" s="45">
        <v>14093.84</v>
      </c>
      <c r="K136" s="45">
        <v>16127546.949999999</v>
      </c>
      <c r="L136" s="14"/>
    </row>
    <row r="137" spans="1:12" x14ac:dyDescent="0.3">
      <c r="A137" s="10" t="s">
        <v>571</v>
      </c>
      <c r="B137" s="16" t="s">
        <v>351</v>
      </c>
      <c r="C137" s="17"/>
      <c r="D137" s="11" t="s">
        <v>572</v>
      </c>
      <c r="E137" s="12"/>
      <c r="F137" s="12"/>
      <c r="G137" s="12"/>
      <c r="H137" s="45">
        <v>16595775.73</v>
      </c>
      <c r="I137" s="45">
        <v>482322.62</v>
      </c>
      <c r="J137" s="45">
        <v>14093.84</v>
      </c>
      <c r="K137" s="45">
        <v>16127546.949999999</v>
      </c>
      <c r="L137" s="14"/>
    </row>
    <row r="138" spans="1:12" x14ac:dyDescent="0.3">
      <c r="A138" s="10" t="s">
        <v>573</v>
      </c>
      <c r="B138" s="16" t="s">
        <v>351</v>
      </c>
      <c r="C138" s="17"/>
      <c r="D138" s="17"/>
      <c r="E138" s="11" t="s">
        <v>574</v>
      </c>
      <c r="F138" s="12"/>
      <c r="G138" s="12"/>
      <c r="H138" s="45">
        <v>16268023.880000001</v>
      </c>
      <c r="I138" s="45">
        <v>476827.92</v>
      </c>
      <c r="J138" s="45">
        <v>0</v>
      </c>
      <c r="K138" s="45">
        <v>15791195.960000001</v>
      </c>
      <c r="L138" s="14"/>
    </row>
    <row r="139" spans="1:12" x14ac:dyDescent="0.3">
      <c r="A139" s="10" t="s">
        <v>575</v>
      </c>
      <c r="B139" s="16" t="s">
        <v>351</v>
      </c>
      <c r="C139" s="17"/>
      <c r="D139" s="17"/>
      <c r="E139" s="17"/>
      <c r="F139" s="11" t="s">
        <v>574</v>
      </c>
      <c r="G139" s="12"/>
      <c r="H139" s="45">
        <v>16268023.880000001</v>
      </c>
      <c r="I139" s="45">
        <v>476827.92</v>
      </c>
      <c r="J139" s="45">
        <v>0</v>
      </c>
      <c r="K139" s="45">
        <v>15791195.960000001</v>
      </c>
      <c r="L139" s="14"/>
    </row>
    <row r="140" spans="1:12" x14ac:dyDescent="0.3">
      <c r="A140" s="18" t="s">
        <v>578</v>
      </c>
      <c r="B140" s="16" t="s">
        <v>351</v>
      </c>
      <c r="C140" s="17"/>
      <c r="D140" s="17"/>
      <c r="E140" s="17"/>
      <c r="F140" s="17"/>
      <c r="G140" s="19" t="s">
        <v>579</v>
      </c>
      <c r="H140" s="28">
        <v>16268023.880000001</v>
      </c>
      <c r="I140" s="28">
        <v>476827.92</v>
      </c>
      <c r="J140" s="28">
        <v>0</v>
      </c>
      <c r="K140" s="28">
        <v>15791195.960000001</v>
      </c>
      <c r="L140" s="21"/>
    </row>
    <row r="141" spans="1:12" x14ac:dyDescent="0.3">
      <c r="A141" s="10" t="s">
        <v>580</v>
      </c>
      <c r="B141" s="16" t="s">
        <v>351</v>
      </c>
      <c r="C141" s="17"/>
      <c r="D141" s="17"/>
      <c r="E141" s="11" t="s">
        <v>581</v>
      </c>
      <c r="F141" s="12"/>
      <c r="G141" s="12"/>
      <c r="H141" s="45">
        <v>139221.95000000001</v>
      </c>
      <c r="I141" s="45">
        <v>5494.7</v>
      </c>
      <c r="J141" s="45">
        <v>609.17999999999995</v>
      </c>
      <c r="K141" s="45">
        <v>134336.43</v>
      </c>
      <c r="L141" s="14"/>
    </row>
    <row r="142" spans="1:12" x14ac:dyDescent="0.3">
      <c r="A142" s="10" t="s">
        <v>582</v>
      </c>
      <c r="B142" s="16" t="s">
        <v>351</v>
      </c>
      <c r="C142" s="17"/>
      <c r="D142" s="17"/>
      <c r="E142" s="17"/>
      <c r="F142" s="11" t="s">
        <v>581</v>
      </c>
      <c r="G142" s="12"/>
      <c r="H142" s="45">
        <v>139221.95000000001</v>
      </c>
      <c r="I142" s="45">
        <v>5494.7</v>
      </c>
      <c r="J142" s="45">
        <v>609.17999999999995</v>
      </c>
      <c r="K142" s="45">
        <v>134336.43</v>
      </c>
      <c r="L142" s="14"/>
    </row>
    <row r="143" spans="1:12" x14ac:dyDescent="0.3">
      <c r="A143" s="18" t="s">
        <v>583</v>
      </c>
      <c r="B143" s="16" t="s">
        <v>351</v>
      </c>
      <c r="C143" s="17"/>
      <c r="D143" s="17"/>
      <c r="E143" s="17"/>
      <c r="F143" s="17"/>
      <c r="G143" s="19" t="s">
        <v>584</v>
      </c>
      <c r="H143" s="28">
        <v>139221.95000000001</v>
      </c>
      <c r="I143" s="28">
        <v>5494.7</v>
      </c>
      <c r="J143" s="28">
        <v>609.17999999999995</v>
      </c>
      <c r="K143" s="28">
        <v>134336.43</v>
      </c>
      <c r="L143" s="21"/>
    </row>
    <row r="144" spans="1:12" x14ac:dyDescent="0.3">
      <c r="A144" s="22" t="s">
        <v>351</v>
      </c>
      <c r="B144" s="16" t="s">
        <v>351</v>
      </c>
      <c r="C144" s="17"/>
      <c r="D144" s="17"/>
      <c r="E144" s="17"/>
      <c r="F144" s="17"/>
      <c r="G144" s="23" t="s">
        <v>351</v>
      </c>
      <c r="H144" s="31"/>
      <c r="I144" s="31"/>
      <c r="J144" s="31"/>
      <c r="K144" s="31"/>
      <c r="L144" s="25"/>
    </row>
    <row r="145" spans="1:12" x14ac:dyDescent="0.3">
      <c r="A145" s="10" t="s">
        <v>585</v>
      </c>
      <c r="B145" s="16" t="s">
        <v>351</v>
      </c>
      <c r="C145" s="17"/>
      <c r="D145" s="17"/>
      <c r="E145" s="11" t="s">
        <v>586</v>
      </c>
      <c r="F145" s="12"/>
      <c r="G145" s="12"/>
      <c r="H145" s="45">
        <v>188529.9</v>
      </c>
      <c r="I145" s="45">
        <v>0</v>
      </c>
      <c r="J145" s="45">
        <v>13484.66</v>
      </c>
      <c r="K145" s="45">
        <v>202014.56</v>
      </c>
      <c r="L145" s="14"/>
    </row>
    <row r="146" spans="1:12" x14ac:dyDescent="0.3">
      <c r="A146" s="10" t="s">
        <v>587</v>
      </c>
      <c r="B146" s="16" t="s">
        <v>351</v>
      </c>
      <c r="C146" s="17"/>
      <c r="D146" s="17"/>
      <c r="E146" s="17"/>
      <c r="F146" s="11" t="s">
        <v>586</v>
      </c>
      <c r="G146" s="12"/>
      <c r="H146" s="45">
        <v>188529.9</v>
      </c>
      <c r="I146" s="45">
        <v>0</v>
      </c>
      <c r="J146" s="45">
        <v>13484.66</v>
      </c>
      <c r="K146" s="45">
        <v>202014.56</v>
      </c>
      <c r="L146" s="14"/>
    </row>
    <row r="147" spans="1:12" x14ac:dyDescent="0.3">
      <c r="A147" s="18" t="s">
        <v>588</v>
      </c>
      <c r="B147" s="16" t="s">
        <v>351</v>
      </c>
      <c r="C147" s="17"/>
      <c r="D147" s="17"/>
      <c r="E147" s="17"/>
      <c r="F147" s="17"/>
      <c r="G147" s="19" t="s">
        <v>589</v>
      </c>
      <c r="H147" s="28">
        <v>144719.26999999999</v>
      </c>
      <c r="I147" s="28">
        <v>0</v>
      </c>
      <c r="J147" s="28">
        <v>13265.61</v>
      </c>
      <c r="K147" s="28">
        <v>157984.88</v>
      </c>
      <c r="L147" s="21"/>
    </row>
    <row r="148" spans="1:12" x14ac:dyDescent="0.3">
      <c r="A148" s="18" t="s">
        <v>590</v>
      </c>
      <c r="B148" s="16" t="s">
        <v>351</v>
      </c>
      <c r="C148" s="17"/>
      <c r="D148" s="17"/>
      <c r="E148" s="17"/>
      <c r="F148" s="17"/>
      <c r="G148" s="19" t="s">
        <v>591</v>
      </c>
      <c r="H148" s="28">
        <v>43810.63</v>
      </c>
      <c r="I148" s="28">
        <v>0</v>
      </c>
      <c r="J148" s="28">
        <v>219.05</v>
      </c>
      <c r="K148" s="28">
        <v>44029.68</v>
      </c>
      <c r="L148" s="21"/>
    </row>
    <row r="149" spans="1:12" x14ac:dyDescent="0.3">
      <c r="A149" s="10" t="s">
        <v>351</v>
      </c>
      <c r="B149" s="16" t="s">
        <v>351</v>
      </c>
      <c r="C149" s="17"/>
      <c r="D149" s="11" t="s">
        <v>351</v>
      </c>
      <c r="E149" s="12"/>
      <c r="F149" s="12"/>
      <c r="G149" s="12"/>
      <c r="H149" s="54"/>
      <c r="I149" s="54"/>
      <c r="J149" s="54"/>
      <c r="K149" s="54"/>
      <c r="L149" s="12"/>
    </row>
    <row r="150" spans="1:12" x14ac:dyDescent="0.3">
      <c r="A150" s="10" t="s">
        <v>592</v>
      </c>
      <c r="B150" s="15" t="s">
        <v>351</v>
      </c>
      <c r="C150" s="11" t="s">
        <v>593</v>
      </c>
      <c r="D150" s="12"/>
      <c r="E150" s="12"/>
      <c r="F150" s="12"/>
      <c r="G150" s="12"/>
      <c r="H150" s="45">
        <v>-1988337</v>
      </c>
      <c r="I150" s="45">
        <v>0</v>
      </c>
      <c r="J150" s="45">
        <v>0</v>
      </c>
      <c r="K150" s="45">
        <v>-1988337</v>
      </c>
      <c r="L150" s="14"/>
    </row>
    <row r="151" spans="1:12" x14ac:dyDescent="0.3">
      <c r="A151" s="10" t="s">
        <v>594</v>
      </c>
      <c r="B151" s="16" t="s">
        <v>351</v>
      </c>
      <c r="C151" s="17"/>
      <c r="D151" s="11" t="s">
        <v>595</v>
      </c>
      <c r="E151" s="12"/>
      <c r="F151" s="12"/>
      <c r="G151" s="12"/>
      <c r="H151" s="45">
        <v>-1988337</v>
      </c>
      <c r="I151" s="45">
        <v>0</v>
      </c>
      <c r="J151" s="45">
        <v>0</v>
      </c>
      <c r="K151" s="45">
        <v>-1988337</v>
      </c>
      <c r="L151" s="14"/>
    </row>
    <row r="152" spans="1:12" x14ac:dyDescent="0.3">
      <c r="A152" s="10" t="s">
        <v>596</v>
      </c>
      <c r="B152" s="16" t="s">
        <v>351</v>
      </c>
      <c r="C152" s="17"/>
      <c r="D152" s="17"/>
      <c r="E152" s="11" t="s">
        <v>597</v>
      </c>
      <c r="F152" s="12"/>
      <c r="G152" s="12"/>
      <c r="H152" s="45">
        <v>-1988337</v>
      </c>
      <c r="I152" s="45">
        <v>0</v>
      </c>
      <c r="J152" s="45">
        <v>0</v>
      </c>
      <c r="K152" s="45">
        <v>-1988337</v>
      </c>
      <c r="L152" s="14"/>
    </row>
    <row r="153" spans="1:12" x14ac:dyDescent="0.3">
      <c r="A153" s="10" t="s">
        <v>598</v>
      </c>
      <c r="B153" s="16" t="s">
        <v>351</v>
      </c>
      <c r="C153" s="17"/>
      <c r="D153" s="17"/>
      <c r="E153" s="17"/>
      <c r="F153" s="11" t="s">
        <v>597</v>
      </c>
      <c r="G153" s="12"/>
      <c r="H153" s="45">
        <v>-1988337</v>
      </c>
      <c r="I153" s="45">
        <v>0</v>
      </c>
      <c r="J153" s="45">
        <v>0</v>
      </c>
      <c r="K153" s="45">
        <v>-1988337</v>
      </c>
      <c r="L153" s="14"/>
    </row>
    <row r="154" spans="1:12" x14ac:dyDescent="0.3">
      <c r="A154" s="18" t="s">
        <v>599</v>
      </c>
      <c r="B154" s="16" t="s">
        <v>351</v>
      </c>
      <c r="C154" s="17"/>
      <c r="D154" s="17"/>
      <c r="E154" s="17"/>
      <c r="F154" s="17"/>
      <c r="G154" s="19" t="s">
        <v>600</v>
      </c>
      <c r="H154" s="28">
        <v>-1988337</v>
      </c>
      <c r="I154" s="28">
        <v>0</v>
      </c>
      <c r="J154" s="28">
        <v>0</v>
      </c>
      <c r="K154" s="28">
        <v>-1988337</v>
      </c>
      <c r="L154" s="21"/>
    </row>
    <row r="155" spans="1:12" x14ac:dyDescent="0.3">
      <c r="A155" s="22" t="s">
        <v>351</v>
      </c>
      <c r="B155" s="16" t="s">
        <v>351</v>
      </c>
      <c r="C155" s="17"/>
      <c r="D155" s="17"/>
      <c r="E155" s="17"/>
      <c r="F155" s="17"/>
      <c r="G155" s="23" t="s">
        <v>351</v>
      </c>
      <c r="H155" s="31"/>
      <c r="I155" s="31"/>
      <c r="J155" s="31"/>
      <c r="K155" s="31"/>
      <c r="L155" s="25"/>
    </row>
    <row r="156" spans="1:12" x14ac:dyDescent="0.3">
      <c r="A156" s="10" t="s">
        <v>56</v>
      </c>
      <c r="B156" s="11" t="s">
        <v>601</v>
      </c>
      <c r="C156" s="12"/>
      <c r="D156" s="12"/>
      <c r="E156" s="12"/>
      <c r="F156" s="12"/>
      <c r="G156" s="12"/>
      <c r="H156" s="45">
        <v>32737371.739999998</v>
      </c>
      <c r="I156" s="45">
        <v>10207410.470000001</v>
      </c>
      <c r="J156" s="45">
        <v>4901990.3</v>
      </c>
      <c r="K156" s="45">
        <v>38042791.909999996</v>
      </c>
      <c r="L156" s="14"/>
    </row>
    <row r="157" spans="1:12" x14ac:dyDescent="0.3">
      <c r="A157" s="10" t="s">
        <v>602</v>
      </c>
      <c r="B157" s="15" t="s">
        <v>351</v>
      </c>
      <c r="C157" s="11" t="s">
        <v>603</v>
      </c>
      <c r="D157" s="12"/>
      <c r="E157" s="12"/>
      <c r="F157" s="12"/>
      <c r="G157" s="12"/>
      <c r="H157" s="45">
        <v>23852400.23</v>
      </c>
      <c r="I157" s="45">
        <v>8743215.6400000006</v>
      </c>
      <c r="J157" s="45">
        <v>4891895.07</v>
      </c>
      <c r="K157" s="45">
        <v>27703720.800000001</v>
      </c>
      <c r="L157" s="14"/>
    </row>
    <row r="158" spans="1:12" x14ac:dyDescent="0.3">
      <c r="A158" s="10" t="s">
        <v>604</v>
      </c>
      <c r="B158" s="16" t="s">
        <v>351</v>
      </c>
      <c r="C158" s="17"/>
      <c r="D158" s="11" t="s">
        <v>605</v>
      </c>
      <c r="E158" s="12"/>
      <c r="F158" s="12"/>
      <c r="G158" s="12"/>
      <c r="H158" s="45">
        <v>20603743.370000001</v>
      </c>
      <c r="I158" s="45">
        <v>8124499.79</v>
      </c>
      <c r="J158" s="45">
        <v>4891894.9800000004</v>
      </c>
      <c r="K158" s="45">
        <v>23836348.18</v>
      </c>
      <c r="L158" s="14"/>
    </row>
    <row r="159" spans="1:12" x14ac:dyDescent="0.3">
      <c r="A159" s="10" t="s">
        <v>606</v>
      </c>
      <c r="B159" s="16" t="s">
        <v>351</v>
      </c>
      <c r="C159" s="17"/>
      <c r="D159" s="17"/>
      <c r="E159" s="11" t="s">
        <v>607</v>
      </c>
      <c r="F159" s="12"/>
      <c r="G159" s="12"/>
      <c r="H159" s="45">
        <v>604781.94999999995</v>
      </c>
      <c r="I159" s="45">
        <v>189625.32</v>
      </c>
      <c r="J159" s="45">
        <v>127136.03</v>
      </c>
      <c r="K159" s="45">
        <v>667271.24</v>
      </c>
      <c r="L159" s="14"/>
    </row>
    <row r="160" spans="1:12" x14ac:dyDescent="0.3">
      <c r="A160" s="10" t="s">
        <v>608</v>
      </c>
      <c r="B160" s="16" t="s">
        <v>351</v>
      </c>
      <c r="C160" s="17"/>
      <c r="D160" s="17"/>
      <c r="E160" s="17"/>
      <c r="F160" s="11" t="s">
        <v>609</v>
      </c>
      <c r="G160" s="12"/>
      <c r="H160" s="45">
        <v>306367.2</v>
      </c>
      <c r="I160" s="45">
        <v>86006.31</v>
      </c>
      <c r="J160" s="45">
        <v>74335.399999999994</v>
      </c>
      <c r="K160" s="45">
        <v>318038.11</v>
      </c>
      <c r="L160" s="46">
        <f>I160-J160</f>
        <v>11670.910000000003</v>
      </c>
    </row>
    <row r="161" spans="1:12" x14ac:dyDescent="0.3">
      <c r="A161" s="18" t="s">
        <v>610</v>
      </c>
      <c r="B161" s="16" t="s">
        <v>351</v>
      </c>
      <c r="C161" s="17"/>
      <c r="D161" s="17"/>
      <c r="E161" s="17"/>
      <c r="F161" s="17"/>
      <c r="G161" s="19" t="s">
        <v>611</v>
      </c>
      <c r="H161" s="28">
        <v>166146.43</v>
      </c>
      <c r="I161" s="28">
        <v>939.28</v>
      </c>
      <c r="J161" s="28">
        <v>0</v>
      </c>
      <c r="K161" s="28">
        <v>167085.71</v>
      </c>
      <c r="L161" s="21"/>
    </row>
    <row r="162" spans="1:12" x14ac:dyDescent="0.3">
      <c r="A162" s="18" t="s">
        <v>612</v>
      </c>
      <c r="B162" s="16" t="s">
        <v>351</v>
      </c>
      <c r="C162" s="17"/>
      <c r="D162" s="17"/>
      <c r="E162" s="17"/>
      <c r="F162" s="17"/>
      <c r="G162" s="19" t="s">
        <v>613</v>
      </c>
      <c r="H162" s="28">
        <v>29546.45</v>
      </c>
      <c r="I162" s="28">
        <v>44811</v>
      </c>
      <c r="J162" s="28">
        <v>55200.78</v>
      </c>
      <c r="K162" s="28">
        <v>19156.669999999998</v>
      </c>
      <c r="L162" s="21"/>
    </row>
    <row r="163" spans="1:12" x14ac:dyDescent="0.3">
      <c r="A163" s="18" t="s">
        <v>614</v>
      </c>
      <c r="B163" s="16" t="s">
        <v>351</v>
      </c>
      <c r="C163" s="17"/>
      <c r="D163" s="17"/>
      <c r="E163" s="17"/>
      <c r="F163" s="17"/>
      <c r="G163" s="19" t="s">
        <v>615</v>
      </c>
      <c r="H163" s="28">
        <v>19107.96</v>
      </c>
      <c r="I163" s="28">
        <v>22292.62</v>
      </c>
      <c r="J163" s="28">
        <v>19107.96</v>
      </c>
      <c r="K163" s="28">
        <v>22292.62</v>
      </c>
      <c r="L163" s="21"/>
    </row>
    <row r="164" spans="1:12" x14ac:dyDescent="0.3">
      <c r="A164" s="18" t="s">
        <v>616</v>
      </c>
      <c r="B164" s="16" t="s">
        <v>351</v>
      </c>
      <c r="C164" s="17"/>
      <c r="D164" s="17"/>
      <c r="E164" s="17"/>
      <c r="F164" s="17"/>
      <c r="G164" s="19" t="s">
        <v>617</v>
      </c>
      <c r="H164" s="28">
        <v>44231.79</v>
      </c>
      <c r="I164" s="28">
        <v>9918.8700000000008</v>
      </c>
      <c r="J164" s="28">
        <v>0</v>
      </c>
      <c r="K164" s="28">
        <v>54150.66</v>
      </c>
      <c r="L164" s="21"/>
    </row>
    <row r="165" spans="1:12" x14ac:dyDescent="0.3">
      <c r="A165" s="18" t="s">
        <v>618</v>
      </c>
      <c r="B165" s="16" t="s">
        <v>351</v>
      </c>
      <c r="C165" s="17"/>
      <c r="D165" s="17"/>
      <c r="E165" s="17"/>
      <c r="F165" s="17"/>
      <c r="G165" s="19" t="s">
        <v>619</v>
      </c>
      <c r="H165" s="28">
        <v>13291.71</v>
      </c>
      <c r="I165" s="28">
        <v>2980.63</v>
      </c>
      <c r="J165" s="28">
        <v>0</v>
      </c>
      <c r="K165" s="28">
        <v>16272.34</v>
      </c>
      <c r="L165" s="21"/>
    </row>
    <row r="166" spans="1:12" x14ac:dyDescent="0.3">
      <c r="A166" s="18" t="s">
        <v>620</v>
      </c>
      <c r="B166" s="16" t="s">
        <v>351</v>
      </c>
      <c r="C166" s="17"/>
      <c r="D166" s="17"/>
      <c r="E166" s="17"/>
      <c r="F166" s="17"/>
      <c r="G166" s="19" t="s">
        <v>621</v>
      </c>
      <c r="H166" s="28">
        <v>1661.47</v>
      </c>
      <c r="I166" s="28">
        <v>372.57</v>
      </c>
      <c r="J166" s="28">
        <v>0</v>
      </c>
      <c r="K166" s="28">
        <v>2034.04</v>
      </c>
      <c r="L166" s="21"/>
    </row>
    <row r="167" spans="1:12" x14ac:dyDescent="0.3">
      <c r="A167" s="18" t="s">
        <v>622</v>
      </c>
      <c r="B167" s="16" t="s">
        <v>351</v>
      </c>
      <c r="C167" s="17"/>
      <c r="D167" s="17"/>
      <c r="E167" s="17"/>
      <c r="F167" s="17"/>
      <c r="G167" s="19" t="s">
        <v>623</v>
      </c>
      <c r="H167" s="28">
        <v>27942.959999999999</v>
      </c>
      <c r="I167" s="28">
        <v>4683.82</v>
      </c>
      <c r="J167" s="28">
        <v>26.66</v>
      </c>
      <c r="K167" s="28">
        <v>32600.12</v>
      </c>
      <c r="L167" s="21"/>
    </row>
    <row r="168" spans="1:12" x14ac:dyDescent="0.3">
      <c r="A168" s="18" t="s">
        <v>624</v>
      </c>
      <c r="B168" s="16" t="s">
        <v>351</v>
      </c>
      <c r="C168" s="17"/>
      <c r="D168" s="17"/>
      <c r="E168" s="17"/>
      <c r="F168" s="17"/>
      <c r="G168" s="19" t="s">
        <v>625</v>
      </c>
      <c r="H168" s="28">
        <v>45.09</v>
      </c>
      <c r="I168" s="28">
        <v>7.52</v>
      </c>
      <c r="J168" s="28">
        <v>0</v>
      </c>
      <c r="K168" s="28">
        <v>52.61</v>
      </c>
      <c r="L168" s="21"/>
    </row>
    <row r="169" spans="1:12" x14ac:dyDescent="0.3">
      <c r="A169" s="18" t="s">
        <v>626</v>
      </c>
      <c r="B169" s="16" t="s">
        <v>351</v>
      </c>
      <c r="C169" s="17"/>
      <c r="D169" s="17"/>
      <c r="E169" s="17"/>
      <c r="F169" s="17"/>
      <c r="G169" s="19" t="s">
        <v>627</v>
      </c>
      <c r="H169" s="28">
        <v>4393.34</v>
      </c>
      <c r="I169" s="28">
        <v>0</v>
      </c>
      <c r="J169" s="28">
        <v>0</v>
      </c>
      <c r="K169" s="28">
        <v>4393.34</v>
      </c>
      <c r="L169" s="21"/>
    </row>
    <row r="170" spans="1:12" x14ac:dyDescent="0.3">
      <c r="A170" s="22" t="s">
        <v>351</v>
      </c>
      <c r="B170" s="16" t="s">
        <v>351</v>
      </c>
      <c r="C170" s="17"/>
      <c r="D170" s="17"/>
      <c r="E170" s="17"/>
      <c r="F170" s="17"/>
      <c r="G170" s="23" t="s">
        <v>351</v>
      </c>
      <c r="H170" s="31"/>
      <c r="I170" s="31"/>
      <c r="J170" s="31"/>
      <c r="K170" s="31"/>
      <c r="L170" s="25"/>
    </row>
    <row r="171" spans="1:12" x14ac:dyDescent="0.3">
      <c r="A171" s="10" t="s">
        <v>630</v>
      </c>
      <c r="B171" s="16" t="s">
        <v>351</v>
      </c>
      <c r="C171" s="17"/>
      <c r="D171" s="17"/>
      <c r="E171" s="17"/>
      <c r="F171" s="11" t="s">
        <v>631</v>
      </c>
      <c r="G171" s="12"/>
      <c r="H171" s="45">
        <v>298414.75</v>
      </c>
      <c r="I171" s="45">
        <v>103619.01</v>
      </c>
      <c r="J171" s="45">
        <v>52800.63</v>
      </c>
      <c r="K171" s="45">
        <v>349233.13</v>
      </c>
      <c r="L171" s="46">
        <f>I171-J171</f>
        <v>50818.38</v>
      </c>
    </row>
    <row r="172" spans="1:12" x14ac:dyDescent="0.3">
      <c r="A172" s="18" t="s">
        <v>632</v>
      </c>
      <c r="B172" s="16" t="s">
        <v>351</v>
      </c>
      <c r="C172" s="17"/>
      <c r="D172" s="17"/>
      <c r="E172" s="17"/>
      <c r="F172" s="17"/>
      <c r="G172" s="19" t="s">
        <v>611</v>
      </c>
      <c r="H172" s="28">
        <v>175121.4</v>
      </c>
      <c r="I172" s="28">
        <v>29700.35</v>
      </c>
      <c r="J172" s="28">
        <v>0</v>
      </c>
      <c r="K172" s="28">
        <v>204821.75</v>
      </c>
      <c r="L172" s="21"/>
    </row>
    <row r="173" spans="1:12" x14ac:dyDescent="0.3">
      <c r="A173" s="18" t="s">
        <v>633</v>
      </c>
      <c r="B173" s="16" t="s">
        <v>351</v>
      </c>
      <c r="C173" s="17"/>
      <c r="D173" s="17"/>
      <c r="E173" s="17"/>
      <c r="F173" s="17"/>
      <c r="G173" s="19" t="s">
        <v>613</v>
      </c>
      <c r="H173" s="28">
        <v>22869.73</v>
      </c>
      <c r="I173" s="28">
        <v>38016.449999999997</v>
      </c>
      <c r="J173" s="28">
        <v>33792.400000000001</v>
      </c>
      <c r="K173" s="28">
        <v>27093.78</v>
      </c>
      <c r="L173" s="21"/>
    </row>
    <row r="174" spans="1:12" x14ac:dyDescent="0.3">
      <c r="A174" s="18" t="s">
        <v>634</v>
      </c>
      <c r="B174" s="16" t="s">
        <v>351</v>
      </c>
      <c r="C174" s="17"/>
      <c r="D174" s="17"/>
      <c r="E174" s="17"/>
      <c r="F174" s="17"/>
      <c r="G174" s="19" t="s">
        <v>615</v>
      </c>
      <c r="H174" s="28">
        <v>19008.23</v>
      </c>
      <c r="I174" s="28">
        <v>22176.26</v>
      </c>
      <c r="J174" s="28">
        <v>19008.23</v>
      </c>
      <c r="K174" s="28">
        <v>22176.26</v>
      </c>
      <c r="L174" s="21"/>
    </row>
    <row r="175" spans="1:12" x14ac:dyDescent="0.3">
      <c r="A175" s="18" t="s">
        <v>635</v>
      </c>
      <c r="B175" s="16" t="s">
        <v>351</v>
      </c>
      <c r="C175" s="17"/>
      <c r="D175" s="17"/>
      <c r="E175" s="17"/>
      <c r="F175" s="17"/>
      <c r="G175" s="19" t="s">
        <v>617</v>
      </c>
      <c r="H175" s="28">
        <v>35024.28</v>
      </c>
      <c r="I175" s="28">
        <v>5940.07</v>
      </c>
      <c r="J175" s="28">
        <v>0</v>
      </c>
      <c r="K175" s="28">
        <v>40964.35</v>
      </c>
      <c r="L175" s="21"/>
    </row>
    <row r="176" spans="1:12" x14ac:dyDescent="0.3">
      <c r="A176" s="18" t="s">
        <v>636</v>
      </c>
      <c r="B176" s="16" t="s">
        <v>351</v>
      </c>
      <c r="C176" s="17"/>
      <c r="D176" s="17"/>
      <c r="E176" s="17"/>
      <c r="F176" s="17"/>
      <c r="G176" s="19" t="s">
        <v>619</v>
      </c>
      <c r="H176" s="28">
        <v>14009.72</v>
      </c>
      <c r="I176" s="28">
        <v>2376.0300000000002</v>
      </c>
      <c r="J176" s="28">
        <v>0</v>
      </c>
      <c r="K176" s="28">
        <v>16385.75</v>
      </c>
      <c r="L176" s="21"/>
    </row>
    <row r="177" spans="1:12" x14ac:dyDescent="0.3">
      <c r="A177" s="18" t="s">
        <v>637</v>
      </c>
      <c r="B177" s="16" t="s">
        <v>351</v>
      </c>
      <c r="C177" s="17"/>
      <c r="D177" s="17"/>
      <c r="E177" s="17"/>
      <c r="F177" s="17"/>
      <c r="G177" s="19" t="s">
        <v>623</v>
      </c>
      <c r="H177" s="28">
        <v>27942.959999999999</v>
      </c>
      <c r="I177" s="28">
        <v>4657.16</v>
      </c>
      <c r="J177" s="28">
        <v>0</v>
      </c>
      <c r="K177" s="28">
        <v>32600.12</v>
      </c>
      <c r="L177" s="21"/>
    </row>
    <row r="178" spans="1:12" x14ac:dyDescent="0.3">
      <c r="A178" s="18" t="s">
        <v>638</v>
      </c>
      <c r="B178" s="16" t="s">
        <v>351</v>
      </c>
      <c r="C178" s="17"/>
      <c r="D178" s="17"/>
      <c r="E178" s="17"/>
      <c r="F178" s="17"/>
      <c r="G178" s="19" t="s">
        <v>625</v>
      </c>
      <c r="H178" s="28">
        <v>45.09</v>
      </c>
      <c r="I178" s="28">
        <v>7.52</v>
      </c>
      <c r="J178" s="28">
        <v>0</v>
      </c>
      <c r="K178" s="28">
        <v>52.61</v>
      </c>
      <c r="L178" s="21"/>
    </row>
    <row r="179" spans="1:12" x14ac:dyDescent="0.3">
      <c r="A179" s="18" t="s">
        <v>639</v>
      </c>
      <c r="B179" s="16" t="s">
        <v>351</v>
      </c>
      <c r="C179" s="17"/>
      <c r="D179" s="17"/>
      <c r="E179" s="17"/>
      <c r="F179" s="17"/>
      <c r="G179" s="19" t="s">
        <v>627</v>
      </c>
      <c r="H179" s="28">
        <v>4393.34</v>
      </c>
      <c r="I179" s="28">
        <v>745.17</v>
      </c>
      <c r="J179" s="28">
        <v>0</v>
      </c>
      <c r="K179" s="28">
        <v>5138.51</v>
      </c>
      <c r="L179" s="21"/>
    </row>
    <row r="180" spans="1:12" x14ac:dyDescent="0.3">
      <c r="A180" s="22" t="s">
        <v>351</v>
      </c>
      <c r="B180" s="16" t="s">
        <v>351</v>
      </c>
      <c r="C180" s="17"/>
      <c r="D180" s="17"/>
      <c r="E180" s="17"/>
      <c r="F180" s="17"/>
      <c r="G180" s="23" t="s">
        <v>351</v>
      </c>
      <c r="H180" s="31"/>
      <c r="I180" s="31"/>
      <c r="J180" s="31"/>
      <c r="K180" s="31"/>
      <c r="L180" s="25"/>
    </row>
    <row r="181" spans="1:12" x14ac:dyDescent="0.3">
      <c r="A181" s="10" t="s">
        <v>641</v>
      </c>
      <c r="B181" s="16" t="s">
        <v>351</v>
      </c>
      <c r="C181" s="17"/>
      <c r="D181" s="17"/>
      <c r="E181" s="11" t="s">
        <v>642</v>
      </c>
      <c r="F181" s="12"/>
      <c r="G181" s="12"/>
      <c r="H181" s="45">
        <v>19715157.93</v>
      </c>
      <c r="I181" s="45">
        <v>7850258.2300000004</v>
      </c>
      <c r="J181" s="45">
        <v>4730764.58</v>
      </c>
      <c r="K181" s="45">
        <v>22834651.579999998</v>
      </c>
      <c r="L181" s="14"/>
    </row>
    <row r="182" spans="1:12" x14ac:dyDescent="0.3">
      <c r="A182" s="10" t="s">
        <v>643</v>
      </c>
      <c r="B182" s="16" t="s">
        <v>351</v>
      </c>
      <c r="C182" s="17"/>
      <c r="D182" s="17"/>
      <c r="E182" s="17"/>
      <c r="F182" s="11" t="s">
        <v>609</v>
      </c>
      <c r="G182" s="12"/>
      <c r="H182" s="45">
        <v>2884544.06</v>
      </c>
      <c r="I182" s="45">
        <v>1211976.3999999999</v>
      </c>
      <c r="J182" s="45">
        <v>758343.01</v>
      </c>
      <c r="K182" s="45">
        <v>3338177.45</v>
      </c>
      <c r="L182" s="46">
        <f>I182-J182</f>
        <v>453633.3899999999</v>
      </c>
    </row>
    <row r="183" spans="1:12" x14ac:dyDescent="0.3">
      <c r="A183" s="18" t="s">
        <v>644</v>
      </c>
      <c r="B183" s="16" t="s">
        <v>351</v>
      </c>
      <c r="C183" s="17"/>
      <c r="D183" s="17"/>
      <c r="E183" s="17"/>
      <c r="F183" s="17"/>
      <c r="G183" s="19" t="s">
        <v>611</v>
      </c>
      <c r="H183" s="28">
        <v>1468363.7</v>
      </c>
      <c r="I183" s="28">
        <v>245086.11</v>
      </c>
      <c r="J183" s="28">
        <v>20.99</v>
      </c>
      <c r="K183" s="28">
        <v>1713428.82</v>
      </c>
      <c r="L183" s="21"/>
    </row>
    <row r="184" spans="1:12" x14ac:dyDescent="0.3">
      <c r="A184" s="18" t="s">
        <v>645</v>
      </c>
      <c r="B184" s="16" t="s">
        <v>351</v>
      </c>
      <c r="C184" s="17"/>
      <c r="D184" s="17"/>
      <c r="E184" s="17"/>
      <c r="F184" s="17"/>
      <c r="G184" s="19" t="s">
        <v>613</v>
      </c>
      <c r="H184" s="28">
        <v>277637.73</v>
      </c>
      <c r="I184" s="28">
        <v>594047.42000000004</v>
      </c>
      <c r="J184" s="28">
        <v>571819.51</v>
      </c>
      <c r="K184" s="28">
        <v>299865.64</v>
      </c>
      <c r="L184" s="21"/>
    </row>
    <row r="185" spans="1:12" x14ac:dyDescent="0.3">
      <c r="A185" s="18" t="s">
        <v>646</v>
      </c>
      <c r="B185" s="16" t="s">
        <v>351</v>
      </c>
      <c r="C185" s="17"/>
      <c r="D185" s="17"/>
      <c r="E185" s="17"/>
      <c r="F185" s="17"/>
      <c r="G185" s="19" t="s">
        <v>615</v>
      </c>
      <c r="H185" s="28">
        <v>172406.43</v>
      </c>
      <c r="I185" s="28">
        <v>198450.22</v>
      </c>
      <c r="J185" s="28">
        <v>174326.96</v>
      </c>
      <c r="K185" s="28">
        <v>196529.69</v>
      </c>
      <c r="L185" s="21"/>
    </row>
    <row r="186" spans="1:12" x14ac:dyDescent="0.3">
      <c r="A186" s="18" t="s">
        <v>647</v>
      </c>
      <c r="B186" s="16" t="s">
        <v>351</v>
      </c>
      <c r="C186" s="17"/>
      <c r="D186" s="17"/>
      <c r="E186" s="17"/>
      <c r="F186" s="17"/>
      <c r="G186" s="19" t="s">
        <v>648</v>
      </c>
      <c r="H186" s="28">
        <v>10988.14</v>
      </c>
      <c r="I186" s="28">
        <v>0.01</v>
      </c>
      <c r="J186" s="28">
        <v>0</v>
      </c>
      <c r="K186" s="28">
        <v>10988.15</v>
      </c>
      <c r="L186" s="21"/>
    </row>
    <row r="187" spans="1:12" x14ac:dyDescent="0.3">
      <c r="A187" s="18" t="s">
        <v>649</v>
      </c>
      <c r="B187" s="16" t="s">
        <v>351</v>
      </c>
      <c r="C187" s="17"/>
      <c r="D187" s="17"/>
      <c r="E187" s="17"/>
      <c r="F187" s="17"/>
      <c r="G187" s="19" t="s">
        <v>617</v>
      </c>
      <c r="H187" s="28">
        <v>415649.33</v>
      </c>
      <c r="I187" s="28">
        <v>74334.240000000005</v>
      </c>
      <c r="J187" s="28">
        <v>0</v>
      </c>
      <c r="K187" s="28">
        <v>489983.57</v>
      </c>
      <c r="L187" s="21"/>
    </row>
    <row r="188" spans="1:12" x14ac:dyDescent="0.3">
      <c r="A188" s="18" t="s">
        <v>650</v>
      </c>
      <c r="B188" s="16" t="s">
        <v>351</v>
      </c>
      <c r="C188" s="17"/>
      <c r="D188" s="17"/>
      <c r="E188" s="17"/>
      <c r="F188" s="17"/>
      <c r="G188" s="19" t="s">
        <v>619</v>
      </c>
      <c r="H188" s="28">
        <v>160782.09</v>
      </c>
      <c r="I188" s="28">
        <v>22931.05</v>
      </c>
      <c r="J188" s="28">
        <v>0</v>
      </c>
      <c r="K188" s="28">
        <v>183713.14</v>
      </c>
      <c r="L188" s="21"/>
    </row>
    <row r="189" spans="1:12" x14ac:dyDescent="0.3">
      <c r="A189" s="18" t="s">
        <v>651</v>
      </c>
      <c r="B189" s="16" t="s">
        <v>351</v>
      </c>
      <c r="C189" s="17"/>
      <c r="D189" s="17"/>
      <c r="E189" s="17"/>
      <c r="F189" s="17"/>
      <c r="G189" s="19" t="s">
        <v>621</v>
      </c>
      <c r="H189" s="28">
        <v>15825.88</v>
      </c>
      <c r="I189" s="28">
        <v>2870.13</v>
      </c>
      <c r="J189" s="28">
        <v>0</v>
      </c>
      <c r="K189" s="28">
        <v>18696.009999999998</v>
      </c>
      <c r="L189" s="21"/>
    </row>
    <row r="190" spans="1:12" x14ac:dyDescent="0.3">
      <c r="A190" s="18" t="s">
        <v>652</v>
      </c>
      <c r="B190" s="16" t="s">
        <v>351</v>
      </c>
      <c r="C190" s="17"/>
      <c r="D190" s="17"/>
      <c r="E190" s="17"/>
      <c r="F190" s="17"/>
      <c r="G190" s="19" t="s">
        <v>623</v>
      </c>
      <c r="H190" s="28">
        <v>98287.82</v>
      </c>
      <c r="I190" s="28">
        <v>23910.09</v>
      </c>
      <c r="J190" s="28">
        <v>7564.64</v>
      </c>
      <c r="K190" s="28">
        <v>114633.27</v>
      </c>
      <c r="L190" s="21"/>
    </row>
    <row r="191" spans="1:12" x14ac:dyDescent="0.3">
      <c r="A191" s="18" t="s">
        <v>653</v>
      </c>
      <c r="B191" s="16" t="s">
        <v>351</v>
      </c>
      <c r="C191" s="17"/>
      <c r="D191" s="17"/>
      <c r="E191" s="17"/>
      <c r="F191" s="17"/>
      <c r="G191" s="19" t="s">
        <v>625</v>
      </c>
      <c r="H191" s="28">
        <v>2501.27</v>
      </c>
      <c r="I191" s="28">
        <v>428.37</v>
      </c>
      <c r="J191" s="28">
        <v>0</v>
      </c>
      <c r="K191" s="28">
        <v>2929.64</v>
      </c>
      <c r="L191" s="21"/>
    </row>
    <row r="192" spans="1:12" x14ac:dyDescent="0.3">
      <c r="A192" s="18" t="s">
        <v>654</v>
      </c>
      <c r="B192" s="16" t="s">
        <v>351</v>
      </c>
      <c r="C192" s="17"/>
      <c r="D192" s="17"/>
      <c r="E192" s="17"/>
      <c r="F192" s="17"/>
      <c r="G192" s="19" t="s">
        <v>627</v>
      </c>
      <c r="H192" s="28">
        <v>218720.99</v>
      </c>
      <c r="I192" s="28">
        <v>37712.94</v>
      </c>
      <c r="J192" s="28">
        <v>0</v>
      </c>
      <c r="K192" s="28">
        <v>256433.93</v>
      </c>
      <c r="L192" s="21"/>
    </row>
    <row r="193" spans="1:12" x14ac:dyDescent="0.3">
      <c r="A193" s="18" t="s">
        <v>655</v>
      </c>
      <c r="B193" s="16" t="s">
        <v>351</v>
      </c>
      <c r="C193" s="17"/>
      <c r="D193" s="17"/>
      <c r="E193" s="17"/>
      <c r="F193" s="17"/>
      <c r="G193" s="19" t="s">
        <v>656</v>
      </c>
      <c r="H193" s="28">
        <v>39136.82</v>
      </c>
      <c r="I193" s="28">
        <v>11554.54</v>
      </c>
      <c r="J193" s="28">
        <v>4610.91</v>
      </c>
      <c r="K193" s="28">
        <v>46080.45</v>
      </c>
      <c r="L193" s="21"/>
    </row>
    <row r="194" spans="1:12" x14ac:dyDescent="0.3">
      <c r="A194" s="18" t="s">
        <v>657</v>
      </c>
      <c r="B194" s="16" t="s">
        <v>351</v>
      </c>
      <c r="C194" s="17"/>
      <c r="D194" s="17"/>
      <c r="E194" s="17"/>
      <c r="F194" s="17"/>
      <c r="G194" s="19" t="s">
        <v>629</v>
      </c>
      <c r="H194" s="28">
        <v>4243.8599999999997</v>
      </c>
      <c r="I194" s="28">
        <v>651.28</v>
      </c>
      <c r="J194" s="28">
        <v>0</v>
      </c>
      <c r="K194" s="28">
        <v>4895.1400000000003</v>
      </c>
      <c r="L194" s="21"/>
    </row>
    <row r="195" spans="1:12" x14ac:dyDescent="0.3">
      <c r="A195" s="22" t="s">
        <v>351</v>
      </c>
      <c r="B195" s="16" t="s">
        <v>351</v>
      </c>
      <c r="C195" s="17"/>
      <c r="D195" s="17"/>
      <c r="E195" s="17"/>
      <c r="F195" s="17"/>
      <c r="G195" s="23" t="s">
        <v>351</v>
      </c>
      <c r="H195" s="31"/>
      <c r="I195" s="31"/>
      <c r="J195" s="31"/>
      <c r="K195" s="31"/>
      <c r="L195" s="25"/>
    </row>
    <row r="196" spans="1:12" x14ac:dyDescent="0.3">
      <c r="A196" s="10" t="s">
        <v>658</v>
      </c>
      <c r="B196" s="16" t="s">
        <v>351</v>
      </c>
      <c r="C196" s="17"/>
      <c r="D196" s="17"/>
      <c r="E196" s="17"/>
      <c r="F196" s="11" t="s">
        <v>631</v>
      </c>
      <c r="G196" s="12"/>
      <c r="H196" s="45">
        <v>16830613.870000001</v>
      </c>
      <c r="I196" s="45">
        <v>6638281.8300000001</v>
      </c>
      <c r="J196" s="45">
        <v>3972421.57</v>
      </c>
      <c r="K196" s="45">
        <v>19496474.129999999</v>
      </c>
      <c r="L196" s="46">
        <f>I196-J196</f>
        <v>2665860.2600000002</v>
      </c>
    </row>
    <row r="197" spans="1:12" x14ac:dyDescent="0.3">
      <c r="A197" s="18" t="s">
        <v>659</v>
      </c>
      <c r="B197" s="16" t="s">
        <v>351</v>
      </c>
      <c r="C197" s="17"/>
      <c r="D197" s="17"/>
      <c r="E197" s="17"/>
      <c r="F197" s="17"/>
      <c r="G197" s="19" t="s">
        <v>611</v>
      </c>
      <c r="H197" s="28">
        <v>8339354.6799999997</v>
      </c>
      <c r="I197" s="28">
        <v>1420368.99</v>
      </c>
      <c r="J197" s="28">
        <v>11332.52</v>
      </c>
      <c r="K197" s="28">
        <v>9748391.1500000004</v>
      </c>
      <c r="L197" s="21"/>
    </row>
    <row r="198" spans="1:12" x14ac:dyDescent="0.3">
      <c r="A198" s="18" t="s">
        <v>660</v>
      </c>
      <c r="B198" s="16" t="s">
        <v>351</v>
      </c>
      <c r="C198" s="17"/>
      <c r="D198" s="17"/>
      <c r="E198" s="17"/>
      <c r="F198" s="17"/>
      <c r="G198" s="19" t="s">
        <v>613</v>
      </c>
      <c r="H198" s="28">
        <v>1647292.47</v>
      </c>
      <c r="I198" s="28">
        <v>2974179.12</v>
      </c>
      <c r="J198" s="28">
        <v>2915698.81</v>
      </c>
      <c r="K198" s="28">
        <v>1705772.78</v>
      </c>
      <c r="L198" s="21"/>
    </row>
    <row r="199" spans="1:12" x14ac:dyDescent="0.3">
      <c r="A199" s="18" t="s">
        <v>661</v>
      </c>
      <c r="B199" s="16" t="s">
        <v>351</v>
      </c>
      <c r="C199" s="17"/>
      <c r="D199" s="17"/>
      <c r="E199" s="17"/>
      <c r="F199" s="17"/>
      <c r="G199" s="19" t="s">
        <v>615</v>
      </c>
      <c r="H199" s="28">
        <v>986204.93</v>
      </c>
      <c r="I199" s="28">
        <v>1121103.0900000001</v>
      </c>
      <c r="J199" s="28">
        <v>962211.64</v>
      </c>
      <c r="K199" s="28">
        <v>1145096.3799999999</v>
      </c>
      <c r="L199" s="21"/>
    </row>
    <row r="200" spans="1:12" x14ac:dyDescent="0.3">
      <c r="A200" s="18" t="s">
        <v>662</v>
      </c>
      <c r="B200" s="16" t="s">
        <v>351</v>
      </c>
      <c r="C200" s="17"/>
      <c r="D200" s="17"/>
      <c r="E200" s="17"/>
      <c r="F200" s="17"/>
      <c r="G200" s="19" t="s">
        <v>648</v>
      </c>
      <c r="H200" s="28">
        <v>84470.080000000002</v>
      </c>
      <c r="I200" s="28">
        <v>14625.93</v>
      </c>
      <c r="J200" s="28">
        <v>6558.72</v>
      </c>
      <c r="K200" s="28">
        <v>92537.29</v>
      </c>
      <c r="L200" s="21"/>
    </row>
    <row r="201" spans="1:12" x14ac:dyDescent="0.3">
      <c r="A201" s="18" t="s">
        <v>663</v>
      </c>
      <c r="B201" s="16" t="s">
        <v>351</v>
      </c>
      <c r="C201" s="17"/>
      <c r="D201" s="17"/>
      <c r="E201" s="17"/>
      <c r="F201" s="17"/>
      <c r="G201" s="19" t="s">
        <v>664</v>
      </c>
      <c r="H201" s="28">
        <v>1132.1400000000001</v>
      </c>
      <c r="I201" s="28">
        <v>1030.6300000000001</v>
      </c>
      <c r="J201" s="28">
        <v>0</v>
      </c>
      <c r="K201" s="28">
        <v>2162.77</v>
      </c>
      <c r="L201" s="21"/>
    </row>
    <row r="202" spans="1:12" x14ac:dyDescent="0.3">
      <c r="A202" s="18" t="s">
        <v>665</v>
      </c>
      <c r="B202" s="16" t="s">
        <v>351</v>
      </c>
      <c r="C202" s="17"/>
      <c r="D202" s="17"/>
      <c r="E202" s="17"/>
      <c r="F202" s="17"/>
      <c r="G202" s="19" t="s">
        <v>617</v>
      </c>
      <c r="H202" s="28">
        <v>2409806.42</v>
      </c>
      <c r="I202" s="28">
        <v>476543.11</v>
      </c>
      <c r="J202" s="28">
        <v>0.46</v>
      </c>
      <c r="K202" s="28">
        <v>2886349.07</v>
      </c>
      <c r="L202" s="21"/>
    </row>
    <row r="203" spans="1:12" x14ac:dyDescent="0.3">
      <c r="A203" s="18" t="s">
        <v>666</v>
      </c>
      <c r="B203" s="16" t="s">
        <v>351</v>
      </c>
      <c r="C203" s="17"/>
      <c r="D203" s="17"/>
      <c r="E203" s="17"/>
      <c r="F203" s="17"/>
      <c r="G203" s="19" t="s">
        <v>619</v>
      </c>
      <c r="H203" s="28">
        <v>899516.11</v>
      </c>
      <c r="I203" s="28">
        <v>150149.98000000001</v>
      </c>
      <c r="J203" s="28">
        <v>0</v>
      </c>
      <c r="K203" s="28">
        <v>1049666.0900000001</v>
      </c>
      <c r="L203" s="21"/>
    </row>
    <row r="204" spans="1:12" x14ac:dyDescent="0.3">
      <c r="A204" s="18" t="s">
        <v>667</v>
      </c>
      <c r="B204" s="16" t="s">
        <v>351</v>
      </c>
      <c r="C204" s="17"/>
      <c r="D204" s="17"/>
      <c r="E204" s="17"/>
      <c r="F204" s="17"/>
      <c r="G204" s="19" t="s">
        <v>621</v>
      </c>
      <c r="H204" s="28">
        <v>90806.42</v>
      </c>
      <c r="I204" s="28">
        <v>17994.96</v>
      </c>
      <c r="J204" s="28">
        <v>0</v>
      </c>
      <c r="K204" s="28">
        <v>108801.38</v>
      </c>
      <c r="L204" s="21"/>
    </row>
    <row r="205" spans="1:12" x14ac:dyDescent="0.3">
      <c r="A205" s="18" t="s">
        <v>668</v>
      </c>
      <c r="B205" s="16" t="s">
        <v>351</v>
      </c>
      <c r="C205" s="17"/>
      <c r="D205" s="17"/>
      <c r="E205" s="17"/>
      <c r="F205" s="17"/>
      <c r="G205" s="19" t="s">
        <v>623</v>
      </c>
      <c r="H205" s="28">
        <v>727533.54</v>
      </c>
      <c r="I205" s="28">
        <v>180886.27</v>
      </c>
      <c r="J205" s="28">
        <v>51238.85</v>
      </c>
      <c r="K205" s="28">
        <v>857180.96</v>
      </c>
      <c r="L205" s="21"/>
    </row>
    <row r="206" spans="1:12" x14ac:dyDescent="0.3">
      <c r="A206" s="18" t="s">
        <v>669</v>
      </c>
      <c r="B206" s="16" t="s">
        <v>351</v>
      </c>
      <c r="C206" s="17"/>
      <c r="D206" s="17"/>
      <c r="E206" s="17"/>
      <c r="F206" s="17"/>
      <c r="G206" s="19" t="s">
        <v>625</v>
      </c>
      <c r="H206" s="28">
        <v>30130.49</v>
      </c>
      <c r="I206" s="28">
        <v>3498.57</v>
      </c>
      <c r="J206" s="28">
        <v>0.1</v>
      </c>
      <c r="K206" s="28">
        <v>33628.959999999999</v>
      </c>
      <c r="L206" s="21"/>
    </row>
    <row r="207" spans="1:12" x14ac:dyDescent="0.3">
      <c r="A207" s="18" t="s">
        <v>670</v>
      </c>
      <c r="B207" s="16" t="s">
        <v>351</v>
      </c>
      <c r="C207" s="17"/>
      <c r="D207" s="17"/>
      <c r="E207" s="17"/>
      <c r="F207" s="17"/>
      <c r="G207" s="19" t="s">
        <v>627</v>
      </c>
      <c r="H207" s="28">
        <v>1430784.64</v>
      </c>
      <c r="I207" s="28">
        <v>226350.85</v>
      </c>
      <c r="J207" s="28">
        <v>2848.26</v>
      </c>
      <c r="K207" s="28">
        <v>1654287.23</v>
      </c>
      <c r="L207" s="21"/>
    </row>
    <row r="208" spans="1:12" x14ac:dyDescent="0.3">
      <c r="H208" s="43"/>
      <c r="I208" s="43"/>
      <c r="J208" s="43"/>
      <c r="K208" s="43"/>
    </row>
    <row r="209" spans="1:12" x14ac:dyDescent="0.3">
      <c r="A209" s="7" t="s">
        <v>348</v>
      </c>
      <c r="B209" s="8"/>
      <c r="C209" s="8"/>
      <c r="D209" s="8"/>
      <c r="E209" s="8"/>
      <c r="F209" s="8"/>
      <c r="G209" s="8"/>
      <c r="H209" s="54"/>
      <c r="I209" s="54"/>
      <c r="J209" s="54"/>
      <c r="K209" s="54"/>
      <c r="L209" s="8"/>
    </row>
    <row r="210" spans="1:12" x14ac:dyDescent="0.3">
      <c r="A210" s="18" t="s">
        <v>671</v>
      </c>
      <c r="B210" s="16" t="s">
        <v>351</v>
      </c>
      <c r="C210" s="17"/>
      <c r="D210" s="17"/>
      <c r="E210" s="17"/>
      <c r="F210" s="17"/>
      <c r="G210" s="19" t="s">
        <v>656</v>
      </c>
      <c r="H210" s="28">
        <v>169590.75</v>
      </c>
      <c r="I210" s="28">
        <v>49232.97</v>
      </c>
      <c r="J210" s="28">
        <v>22532.21</v>
      </c>
      <c r="K210" s="28">
        <v>196291.51</v>
      </c>
      <c r="L210" s="21"/>
    </row>
    <row r="211" spans="1:12" x14ac:dyDescent="0.3">
      <c r="A211" s="18" t="s">
        <v>672</v>
      </c>
      <c r="B211" s="16" t="s">
        <v>351</v>
      </c>
      <c r="C211" s="17"/>
      <c r="D211" s="17"/>
      <c r="E211" s="17"/>
      <c r="F211" s="17"/>
      <c r="G211" s="19" t="s">
        <v>629</v>
      </c>
      <c r="H211" s="28">
        <v>13991.2</v>
      </c>
      <c r="I211" s="28">
        <v>2317.36</v>
      </c>
      <c r="J211" s="28">
        <v>0</v>
      </c>
      <c r="K211" s="28">
        <v>16308.56</v>
      </c>
      <c r="L211" s="21"/>
    </row>
    <row r="212" spans="1:12" x14ac:dyDescent="0.3">
      <c r="A212" s="22" t="s">
        <v>351</v>
      </c>
      <c r="B212" s="16" t="s">
        <v>351</v>
      </c>
      <c r="C212" s="17"/>
      <c r="D212" s="17"/>
      <c r="E212" s="17"/>
      <c r="F212" s="17"/>
      <c r="G212" s="23" t="s">
        <v>351</v>
      </c>
      <c r="H212" s="31"/>
      <c r="I212" s="31"/>
      <c r="J212" s="31"/>
      <c r="K212" s="31"/>
      <c r="L212" s="25"/>
    </row>
    <row r="213" spans="1:12" x14ac:dyDescent="0.3">
      <c r="A213" s="10" t="s">
        <v>673</v>
      </c>
      <c r="B213" s="16" t="s">
        <v>351</v>
      </c>
      <c r="C213" s="17"/>
      <c r="D213" s="17"/>
      <c r="E213" s="11" t="s">
        <v>674</v>
      </c>
      <c r="F213" s="12"/>
      <c r="G213" s="12"/>
      <c r="H213" s="45">
        <v>11183.15</v>
      </c>
      <c r="I213" s="45">
        <v>3409.24</v>
      </c>
      <c r="J213" s="45">
        <v>0</v>
      </c>
      <c r="K213" s="45">
        <v>14592.39</v>
      </c>
      <c r="L213" s="14"/>
    </row>
    <row r="214" spans="1:12" x14ac:dyDescent="0.3">
      <c r="A214" s="10" t="s">
        <v>675</v>
      </c>
      <c r="B214" s="16" t="s">
        <v>351</v>
      </c>
      <c r="C214" s="17"/>
      <c r="D214" s="17"/>
      <c r="E214" s="17"/>
      <c r="F214" s="11" t="s">
        <v>609</v>
      </c>
      <c r="G214" s="12"/>
      <c r="H214" s="45">
        <v>11183.15</v>
      </c>
      <c r="I214" s="45">
        <v>3409.24</v>
      </c>
      <c r="J214" s="45">
        <v>0</v>
      </c>
      <c r="K214" s="45">
        <v>14592.39</v>
      </c>
      <c r="L214" s="46">
        <f>I214-J214</f>
        <v>3409.24</v>
      </c>
    </row>
    <row r="215" spans="1:12" x14ac:dyDescent="0.3">
      <c r="A215" s="18" t="s">
        <v>676</v>
      </c>
      <c r="B215" s="16" t="s">
        <v>351</v>
      </c>
      <c r="C215" s="17"/>
      <c r="D215" s="17"/>
      <c r="E215" s="17"/>
      <c r="F215" s="17"/>
      <c r="G215" s="19" t="s">
        <v>625</v>
      </c>
      <c r="H215" s="28">
        <v>52.62</v>
      </c>
      <c r="I215" s="28">
        <v>14.96</v>
      </c>
      <c r="J215" s="28">
        <v>0</v>
      </c>
      <c r="K215" s="28">
        <v>67.58</v>
      </c>
      <c r="L215" s="21"/>
    </row>
    <row r="216" spans="1:12" x14ac:dyDescent="0.3">
      <c r="A216" s="18" t="s">
        <v>677</v>
      </c>
      <c r="B216" s="16" t="s">
        <v>351</v>
      </c>
      <c r="C216" s="17"/>
      <c r="D216" s="17"/>
      <c r="E216" s="17"/>
      <c r="F216" s="17"/>
      <c r="G216" s="19" t="s">
        <v>656</v>
      </c>
      <c r="H216" s="28">
        <v>2999.33</v>
      </c>
      <c r="I216" s="28">
        <v>724.95</v>
      </c>
      <c r="J216" s="28">
        <v>0</v>
      </c>
      <c r="K216" s="28">
        <v>3724.28</v>
      </c>
      <c r="L216" s="21"/>
    </row>
    <row r="217" spans="1:12" x14ac:dyDescent="0.3">
      <c r="A217" s="18" t="s">
        <v>679</v>
      </c>
      <c r="B217" s="16" t="s">
        <v>351</v>
      </c>
      <c r="C217" s="17"/>
      <c r="D217" s="17"/>
      <c r="E217" s="17"/>
      <c r="F217" s="17"/>
      <c r="G217" s="19" t="s">
        <v>680</v>
      </c>
      <c r="H217" s="28">
        <v>8131.2</v>
      </c>
      <c r="I217" s="28">
        <v>2669.33</v>
      </c>
      <c r="J217" s="28">
        <v>0</v>
      </c>
      <c r="K217" s="28">
        <v>10800.53</v>
      </c>
      <c r="L217" s="21"/>
    </row>
    <row r="218" spans="1:12" x14ac:dyDescent="0.3">
      <c r="A218" s="22" t="s">
        <v>351</v>
      </c>
      <c r="B218" s="16" t="s">
        <v>351</v>
      </c>
      <c r="C218" s="17"/>
      <c r="D218" s="17"/>
      <c r="E218" s="17"/>
      <c r="F218" s="17"/>
      <c r="G218" s="23" t="s">
        <v>351</v>
      </c>
      <c r="H218" s="31"/>
      <c r="I218" s="31"/>
      <c r="J218" s="31"/>
      <c r="K218" s="31"/>
      <c r="L218" s="25"/>
    </row>
    <row r="219" spans="1:12" x14ac:dyDescent="0.3">
      <c r="A219" s="10" t="s">
        <v>681</v>
      </c>
      <c r="B219" s="16" t="s">
        <v>351</v>
      </c>
      <c r="C219" s="17"/>
      <c r="D219" s="17"/>
      <c r="E219" s="11" t="s">
        <v>682</v>
      </c>
      <c r="F219" s="12"/>
      <c r="G219" s="12"/>
      <c r="H219" s="45">
        <v>272620.34000000003</v>
      </c>
      <c r="I219" s="45">
        <v>81207</v>
      </c>
      <c r="J219" s="45">
        <v>33994.370000000003</v>
      </c>
      <c r="K219" s="45">
        <v>319832.96999999997</v>
      </c>
      <c r="L219" s="14"/>
    </row>
    <row r="220" spans="1:12" x14ac:dyDescent="0.3">
      <c r="A220" s="10" t="s">
        <v>683</v>
      </c>
      <c r="B220" s="16" t="s">
        <v>351</v>
      </c>
      <c r="C220" s="17"/>
      <c r="D220" s="17"/>
      <c r="E220" s="17"/>
      <c r="F220" s="11" t="s">
        <v>631</v>
      </c>
      <c r="G220" s="12"/>
      <c r="H220" s="45">
        <v>272620.34000000003</v>
      </c>
      <c r="I220" s="45">
        <v>81207</v>
      </c>
      <c r="J220" s="45">
        <v>33994.370000000003</v>
      </c>
      <c r="K220" s="45">
        <v>319832.96999999997</v>
      </c>
      <c r="L220" s="46">
        <f>I220-J220</f>
        <v>47212.63</v>
      </c>
    </row>
    <row r="221" spans="1:12" x14ac:dyDescent="0.3">
      <c r="A221" s="18" t="s">
        <v>684</v>
      </c>
      <c r="B221" s="16" t="s">
        <v>351</v>
      </c>
      <c r="C221" s="17"/>
      <c r="D221" s="17"/>
      <c r="E221" s="17"/>
      <c r="F221" s="17"/>
      <c r="G221" s="19" t="s">
        <v>611</v>
      </c>
      <c r="H221" s="28">
        <v>118274.61</v>
      </c>
      <c r="I221" s="28">
        <v>21961.9</v>
      </c>
      <c r="J221" s="28">
        <v>7.41</v>
      </c>
      <c r="K221" s="28">
        <v>140229.1</v>
      </c>
      <c r="L221" s="21"/>
    </row>
    <row r="222" spans="1:12" x14ac:dyDescent="0.3">
      <c r="A222" s="18" t="s">
        <v>685</v>
      </c>
      <c r="B222" s="16" t="s">
        <v>351</v>
      </c>
      <c r="C222" s="17"/>
      <c r="D222" s="17"/>
      <c r="E222" s="17"/>
      <c r="F222" s="17"/>
      <c r="G222" s="19" t="s">
        <v>613</v>
      </c>
      <c r="H222" s="28">
        <v>5107.87</v>
      </c>
      <c r="I222" s="28">
        <v>17545.650000000001</v>
      </c>
      <c r="J222" s="28">
        <v>22135.93</v>
      </c>
      <c r="K222" s="28">
        <v>517.59</v>
      </c>
      <c r="L222" s="21"/>
    </row>
    <row r="223" spans="1:12" x14ac:dyDescent="0.3">
      <c r="A223" s="18" t="s">
        <v>686</v>
      </c>
      <c r="B223" s="16" t="s">
        <v>351</v>
      </c>
      <c r="C223" s="17"/>
      <c r="D223" s="17"/>
      <c r="E223" s="17"/>
      <c r="F223" s="17"/>
      <c r="G223" s="19" t="s">
        <v>615</v>
      </c>
      <c r="H223" s="28">
        <v>12686.14</v>
      </c>
      <c r="I223" s="28">
        <v>9662.6299999999992</v>
      </c>
      <c r="J223" s="28">
        <v>9587.16</v>
      </c>
      <c r="K223" s="28">
        <v>12761.61</v>
      </c>
      <c r="L223" s="21"/>
    </row>
    <row r="224" spans="1:12" x14ac:dyDescent="0.3">
      <c r="A224" s="18" t="s">
        <v>687</v>
      </c>
      <c r="B224" s="16" t="s">
        <v>351</v>
      </c>
      <c r="C224" s="17"/>
      <c r="D224" s="17"/>
      <c r="E224" s="17"/>
      <c r="F224" s="17"/>
      <c r="G224" s="19" t="s">
        <v>648</v>
      </c>
      <c r="H224" s="28">
        <v>10191.200000000001</v>
      </c>
      <c r="I224" s="28">
        <v>4551.68</v>
      </c>
      <c r="J224" s="28">
        <v>0</v>
      </c>
      <c r="K224" s="28">
        <v>14742.88</v>
      </c>
      <c r="L224" s="21"/>
    </row>
    <row r="225" spans="1:12" x14ac:dyDescent="0.3">
      <c r="A225" s="18" t="s">
        <v>688</v>
      </c>
      <c r="B225" s="16" t="s">
        <v>351</v>
      </c>
      <c r="C225" s="17"/>
      <c r="D225" s="17"/>
      <c r="E225" s="17"/>
      <c r="F225" s="17"/>
      <c r="G225" s="19" t="s">
        <v>617</v>
      </c>
      <c r="H225" s="28">
        <v>32313.14</v>
      </c>
      <c r="I225" s="28">
        <v>6487.34</v>
      </c>
      <c r="J225" s="28">
        <v>0</v>
      </c>
      <c r="K225" s="28">
        <v>38800.480000000003</v>
      </c>
      <c r="L225" s="21"/>
    </row>
    <row r="226" spans="1:12" x14ac:dyDescent="0.3">
      <c r="A226" s="18" t="s">
        <v>689</v>
      </c>
      <c r="B226" s="16" t="s">
        <v>351</v>
      </c>
      <c r="C226" s="17"/>
      <c r="D226" s="17"/>
      <c r="E226" s="17"/>
      <c r="F226" s="17"/>
      <c r="G226" s="19" t="s">
        <v>619</v>
      </c>
      <c r="H226" s="28">
        <v>15018.96</v>
      </c>
      <c r="I226" s="28">
        <v>4282.97</v>
      </c>
      <c r="J226" s="28">
        <v>0</v>
      </c>
      <c r="K226" s="28">
        <v>19301.93</v>
      </c>
      <c r="L226" s="21"/>
    </row>
    <row r="227" spans="1:12" x14ac:dyDescent="0.3">
      <c r="A227" s="18" t="s">
        <v>690</v>
      </c>
      <c r="B227" s="16" t="s">
        <v>351</v>
      </c>
      <c r="C227" s="17"/>
      <c r="D227" s="17"/>
      <c r="E227" s="17"/>
      <c r="F227" s="17"/>
      <c r="G227" s="19" t="s">
        <v>621</v>
      </c>
      <c r="H227" s="28">
        <v>1209.97</v>
      </c>
      <c r="I227" s="28">
        <v>243.67</v>
      </c>
      <c r="J227" s="28">
        <v>0</v>
      </c>
      <c r="K227" s="28">
        <v>1453.64</v>
      </c>
      <c r="L227" s="21"/>
    </row>
    <row r="228" spans="1:12" x14ac:dyDescent="0.3">
      <c r="A228" s="18" t="s">
        <v>691</v>
      </c>
      <c r="B228" s="16" t="s">
        <v>351</v>
      </c>
      <c r="C228" s="17"/>
      <c r="D228" s="17"/>
      <c r="E228" s="17"/>
      <c r="F228" s="17"/>
      <c r="G228" s="19" t="s">
        <v>623</v>
      </c>
      <c r="H228" s="28">
        <v>21975.82</v>
      </c>
      <c r="I228" s="28">
        <v>4296.93</v>
      </c>
      <c r="J228" s="28">
        <v>841.42</v>
      </c>
      <c r="K228" s="28">
        <v>25431.33</v>
      </c>
      <c r="L228" s="21"/>
    </row>
    <row r="229" spans="1:12" x14ac:dyDescent="0.3">
      <c r="A229" s="18" t="s">
        <v>692</v>
      </c>
      <c r="B229" s="16" t="s">
        <v>351</v>
      </c>
      <c r="C229" s="17"/>
      <c r="D229" s="17"/>
      <c r="E229" s="17"/>
      <c r="F229" s="17"/>
      <c r="G229" s="19" t="s">
        <v>625</v>
      </c>
      <c r="H229" s="28">
        <v>1050.3599999999999</v>
      </c>
      <c r="I229" s="28">
        <v>170.83</v>
      </c>
      <c r="J229" s="28">
        <v>0</v>
      </c>
      <c r="K229" s="28">
        <v>1221.19</v>
      </c>
      <c r="L229" s="21"/>
    </row>
    <row r="230" spans="1:12" x14ac:dyDescent="0.3">
      <c r="A230" s="18" t="s">
        <v>693</v>
      </c>
      <c r="B230" s="16" t="s">
        <v>351</v>
      </c>
      <c r="C230" s="17"/>
      <c r="D230" s="17"/>
      <c r="E230" s="17"/>
      <c r="F230" s="17"/>
      <c r="G230" s="19" t="s">
        <v>627</v>
      </c>
      <c r="H230" s="28">
        <v>40376.339999999997</v>
      </c>
      <c r="I230" s="28">
        <v>8971.24</v>
      </c>
      <c r="J230" s="28">
        <v>731.7</v>
      </c>
      <c r="K230" s="28">
        <v>48615.88</v>
      </c>
      <c r="L230" s="21"/>
    </row>
    <row r="231" spans="1:12" x14ac:dyDescent="0.3">
      <c r="A231" s="18" t="s">
        <v>694</v>
      </c>
      <c r="B231" s="16" t="s">
        <v>351</v>
      </c>
      <c r="C231" s="17"/>
      <c r="D231" s="17"/>
      <c r="E231" s="17"/>
      <c r="F231" s="17"/>
      <c r="G231" s="19" t="s">
        <v>656</v>
      </c>
      <c r="H231" s="28">
        <v>14415.93</v>
      </c>
      <c r="I231" s="28">
        <v>3032.16</v>
      </c>
      <c r="J231" s="28">
        <v>690.75</v>
      </c>
      <c r="K231" s="28">
        <v>16757.34</v>
      </c>
      <c r="L231" s="21"/>
    </row>
    <row r="232" spans="1:12" x14ac:dyDescent="0.3">
      <c r="A232" s="22" t="s">
        <v>351</v>
      </c>
      <c r="B232" s="16" t="s">
        <v>351</v>
      </c>
      <c r="C232" s="17"/>
      <c r="D232" s="17"/>
      <c r="E232" s="17"/>
      <c r="F232" s="17"/>
      <c r="G232" s="23" t="s">
        <v>351</v>
      </c>
      <c r="H232" s="31"/>
      <c r="I232" s="31"/>
      <c r="J232" s="31"/>
      <c r="K232" s="31"/>
      <c r="L232" s="25"/>
    </row>
    <row r="233" spans="1:12" x14ac:dyDescent="0.3">
      <c r="A233" s="10" t="s">
        <v>696</v>
      </c>
      <c r="B233" s="16" t="s">
        <v>351</v>
      </c>
      <c r="C233" s="17"/>
      <c r="D233" s="11" t="s">
        <v>697</v>
      </c>
      <c r="E233" s="12"/>
      <c r="F233" s="12"/>
      <c r="G233" s="12"/>
      <c r="H233" s="45">
        <v>3248656.86</v>
      </c>
      <c r="I233" s="45">
        <v>618715.85</v>
      </c>
      <c r="J233" s="45">
        <v>0.09</v>
      </c>
      <c r="K233" s="45">
        <v>3867372.62</v>
      </c>
      <c r="L233" s="14"/>
    </row>
    <row r="234" spans="1:12" x14ac:dyDescent="0.3">
      <c r="A234" s="10" t="s">
        <v>698</v>
      </c>
      <c r="B234" s="16" t="s">
        <v>351</v>
      </c>
      <c r="C234" s="17"/>
      <c r="D234" s="17"/>
      <c r="E234" s="11" t="s">
        <v>697</v>
      </c>
      <c r="F234" s="12"/>
      <c r="G234" s="12"/>
      <c r="H234" s="45">
        <v>3248656.86</v>
      </c>
      <c r="I234" s="45">
        <v>618715.85</v>
      </c>
      <c r="J234" s="45">
        <v>0.09</v>
      </c>
      <c r="K234" s="45">
        <v>3867372.62</v>
      </c>
      <c r="L234" s="14"/>
    </row>
    <row r="235" spans="1:12" x14ac:dyDescent="0.3">
      <c r="A235" s="10" t="s">
        <v>699</v>
      </c>
      <c r="B235" s="16" t="s">
        <v>351</v>
      </c>
      <c r="C235" s="17"/>
      <c r="D235" s="17"/>
      <c r="E235" s="17"/>
      <c r="F235" s="11" t="s">
        <v>697</v>
      </c>
      <c r="G235" s="12"/>
      <c r="H235" s="45">
        <v>3248656.86</v>
      </c>
      <c r="I235" s="45">
        <v>618715.85</v>
      </c>
      <c r="J235" s="45">
        <v>0.09</v>
      </c>
      <c r="K235" s="45">
        <v>3867372.62</v>
      </c>
      <c r="L235" s="46">
        <f>I235-J235</f>
        <v>618715.76</v>
      </c>
    </row>
    <row r="236" spans="1:12" x14ac:dyDescent="0.3">
      <c r="A236" s="18" t="s">
        <v>700</v>
      </c>
      <c r="B236" s="16" t="s">
        <v>351</v>
      </c>
      <c r="C236" s="17"/>
      <c r="D236" s="17"/>
      <c r="E236" s="17"/>
      <c r="F236" s="17"/>
      <c r="G236" s="19" t="s">
        <v>701</v>
      </c>
      <c r="H236" s="28">
        <v>116688.03</v>
      </c>
      <c r="I236" s="28">
        <v>19448.03</v>
      </c>
      <c r="J236" s="28">
        <v>0.03</v>
      </c>
      <c r="K236" s="28">
        <v>136136.03</v>
      </c>
      <c r="L236" s="46">
        <f t="shared" ref="L236:L246" si="0">I236-J236</f>
        <v>19448</v>
      </c>
    </row>
    <row r="237" spans="1:12" x14ac:dyDescent="0.3">
      <c r="A237" s="18" t="s">
        <v>702</v>
      </c>
      <c r="B237" s="16" t="s">
        <v>351</v>
      </c>
      <c r="C237" s="17"/>
      <c r="D237" s="17"/>
      <c r="E237" s="17"/>
      <c r="F237" s="17"/>
      <c r="G237" s="19" t="s">
        <v>703</v>
      </c>
      <c r="H237" s="28">
        <v>38808</v>
      </c>
      <c r="I237" s="28">
        <v>6468</v>
      </c>
      <c r="J237" s="28">
        <v>0</v>
      </c>
      <c r="K237" s="28">
        <v>45276</v>
      </c>
      <c r="L237" s="46">
        <f t="shared" si="0"/>
        <v>6468</v>
      </c>
    </row>
    <row r="238" spans="1:12" x14ac:dyDescent="0.3">
      <c r="A238" s="18" t="s">
        <v>704</v>
      </c>
      <c r="B238" s="16" t="s">
        <v>351</v>
      </c>
      <c r="C238" s="17"/>
      <c r="D238" s="17"/>
      <c r="E238" s="17"/>
      <c r="F238" s="17"/>
      <c r="G238" s="19" t="s">
        <v>705</v>
      </c>
      <c r="H238" s="28">
        <v>9795.9</v>
      </c>
      <c r="I238" s="28">
        <v>0</v>
      </c>
      <c r="J238" s="28">
        <v>0</v>
      </c>
      <c r="K238" s="28">
        <v>9795.9</v>
      </c>
      <c r="L238" s="46">
        <f t="shared" si="0"/>
        <v>0</v>
      </c>
    </row>
    <row r="239" spans="1:12" x14ac:dyDescent="0.3">
      <c r="A239" s="18" t="s">
        <v>706</v>
      </c>
      <c r="B239" s="16" t="s">
        <v>351</v>
      </c>
      <c r="C239" s="17"/>
      <c r="D239" s="17"/>
      <c r="E239" s="17"/>
      <c r="F239" s="17"/>
      <c r="G239" s="19" t="s">
        <v>707</v>
      </c>
      <c r="H239" s="28">
        <v>28007.31</v>
      </c>
      <c r="I239" s="28">
        <v>5181.4399999999996</v>
      </c>
      <c r="J239" s="28">
        <v>0</v>
      </c>
      <c r="K239" s="28">
        <v>33188.75</v>
      </c>
      <c r="L239" s="46">
        <f t="shared" si="0"/>
        <v>5181.4399999999996</v>
      </c>
    </row>
    <row r="240" spans="1:12" x14ac:dyDescent="0.3">
      <c r="A240" s="18" t="s">
        <v>708</v>
      </c>
      <c r="B240" s="16" t="s">
        <v>351</v>
      </c>
      <c r="C240" s="17"/>
      <c r="D240" s="17"/>
      <c r="E240" s="17"/>
      <c r="F240" s="17"/>
      <c r="G240" s="19" t="s">
        <v>709</v>
      </c>
      <c r="H240" s="28">
        <v>1161808.92</v>
      </c>
      <c r="I240" s="28">
        <v>193634.82</v>
      </c>
      <c r="J240" s="28">
        <v>0</v>
      </c>
      <c r="K240" s="28">
        <v>1355443.74</v>
      </c>
      <c r="L240" s="46">
        <f t="shared" si="0"/>
        <v>193634.82</v>
      </c>
    </row>
    <row r="241" spans="1:12" x14ac:dyDescent="0.3">
      <c r="A241" s="18" t="s">
        <v>710</v>
      </c>
      <c r="B241" s="16" t="s">
        <v>351</v>
      </c>
      <c r="C241" s="17"/>
      <c r="D241" s="17"/>
      <c r="E241" s="17"/>
      <c r="F241" s="17"/>
      <c r="G241" s="19" t="s">
        <v>711</v>
      </c>
      <c r="H241" s="28">
        <v>6442</v>
      </c>
      <c r="I241" s="28">
        <v>1787.93</v>
      </c>
      <c r="J241" s="28">
        <v>0</v>
      </c>
      <c r="K241" s="28">
        <v>8229.93</v>
      </c>
      <c r="L241" s="46">
        <f t="shared" si="0"/>
        <v>1787.93</v>
      </c>
    </row>
    <row r="242" spans="1:12" x14ac:dyDescent="0.3">
      <c r="A242" s="18" t="s">
        <v>712</v>
      </c>
      <c r="B242" s="16" t="s">
        <v>351</v>
      </c>
      <c r="C242" s="17"/>
      <c r="D242" s="17"/>
      <c r="E242" s="17"/>
      <c r="F242" s="17"/>
      <c r="G242" s="19" t="s">
        <v>713</v>
      </c>
      <c r="H242" s="28">
        <v>1508276.15</v>
      </c>
      <c r="I242" s="28">
        <v>272623.64</v>
      </c>
      <c r="J242" s="28">
        <v>0</v>
      </c>
      <c r="K242" s="28">
        <v>1780899.79</v>
      </c>
      <c r="L242" s="46">
        <f t="shared" si="0"/>
        <v>272623.64</v>
      </c>
    </row>
    <row r="243" spans="1:12" x14ac:dyDescent="0.3">
      <c r="A243" s="18" t="s">
        <v>714</v>
      </c>
      <c r="B243" s="16" t="s">
        <v>351</v>
      </c>
      <c r="C243" s="17"/>
      <c r="D243" s="17"/>
      <c r="E243" s="17"/>
      <c r="F243" s="17"/>
      <c r="G243" s="19" t="s">
        <v>715</v>
      </c>
      <c r="H243" s="28">
        <v>259113.17</v>
      </c>
      <c r="I243" s="28">
        <v>99727.8</v>
      </c>
      <c r="J243" s="28">
        <v>0</v>
      </c>
      <c r="K243" s="28">
        <v>358840.97</v>
      </c>
      <c r="L243" s="46">
        <f t="shared" si="0"/>
        <v>99727.8</v>
      </c>
    </row>
    <row r="244" spans="1:12" x14ac:dyDescent="0.3">
      <c r="A244" s="18" t="s">
        <v>716</v>
      </c>
      <c r="B244" s="16" t="s">
        <v>351</v>
      </c>
      <c r="C244" s="17"/>
      <c r="D244" s="17"/>
      <c r="E244" s="17"/>
      <c r="F244" s="17"/>
      <c r="G244" s="19" t="s">
        <v>717</v>
      </c>
      <c r="H244" s="28">
        <v>119717.38</v>
      </c>
      <c r="I244" s="28">
        <v>19844.189999999999</v>
      </c>
      <c r="J244" s="28">
        <v>0.06</v>
      </c>
      <c r="K244" s="28">
        <v>139561.51</v>
      </c>
      <c r="L244" s="46">
        <f t="shared" si="0"/>
        <v>19844.129999999997</v>
      </c>
    </row>
    <row r="245" spans="1:12" x14ac:dyDescent="0.3">
      <c r="A245" s="22" t="s">
        <v>351</v>
      </c>
      <c r="B245" s="16" t="s">
        <v>351</v>
      </c>
      <c r="C245" s="17"/>
      <c r="D245" s="17"/>
      <c r="E245" s="17"/>
      <c r="F245" s="17"/>
      <c r="G245" s="23" t="s">
        <v>351</v>
      </c>
      <c r="H245" s="31"/>
      <c r="I245" s="31"/>
      <c r="J245" s="31"/>
      <c r="K245" s="31"/>
      <c r="L245" s="25"/>
    </row>
    <row r="246" spans="1:12" x14ac:dyDescent="0.3">
      <c r="A246" s="10" t="s">
        <v>718</v>
      </c>
      <c r="B246" s="15" t="s">
        <v>351</v>
      </c>
      <c r="C246" s="11" t="s">
        <v>719</v>
      </c>
      <c r="D246" s="12"/>
      <c r="E246" s="12"/>
      <c r="F246" s="12"/>
      <c r="G246" s="12"/>
      <c r="H246" s="45">
        <v>1849758.27</v>
      </c>
      <c r="I246" s="45">
        <v>379192.14</v>
      </c>
      <c r="J246" s="45">
        <v>23.42</v>
      </c>
      <c r="K246" s="45">
        <v>2228926.9900000002</v>
      </c>
      <c r="L246" s="46">
        <f t="shared" si="0"/>
        <v>379168.72000000003</v>
      </c>
    </row>
    <row r="247" spans="1:12" x14ac:dyDescent="0.3">
      <c r="A247" s="10" t="s">
        <v>720</v>
      </c>
      <c r="B247" s="16" t="s">
        <v>351</v>
      </c>
      <c r="C247" s="17"/>
      <c r="D247" s="11" t="s">
        <v>719</v>
      </c>
      <c r="E247" s="12"/>
      <c r="F247" s="12"/>
      <c r="G247" s="12"/>
      <c r="H247" s="45">
        <v>1849758.27</v>
      </c>
      <c r="I247" s="45">
        <v>379192.14</v>
      </c>
      <c r="J247" s="45">
        <v>23.42</v>
      </c>
      <c r="K247" s="45">
        <v>2228926.9900000002</v>
      </c>
      <c r="L247" s="14"/>
    </row>
    <row r="248" spans="1:12" x14ac:dyDescent="0.3">
      <c r="A248" s="10" t="s">
        <v>721</v>
      </c>
      <c r="B248" s="16" t="s">
        <v>351</v>
      </c>
      <c r="C248" s="17"/>
      <c r="D248" s="17"/>
      <c r="E248" s="11" t="s">
        <v>719</v>
      </c>
      <c r="F248" s="12"/>
      <c r="G248" s="12"/>
      <c r="H248" s="45">
        <v>1849758.27</v>
      </c>
      <c r="I248" s="45">
        <v>379192.14</v>
      </c>
      <c r="J248" s="45">
        <v>23.42</v>
      </c>
      <c r="K248" s="45">
        <v>2228926.9900000002</v>
      </c>
      <c r="L248" s="14"/>
    </row>
    <row r="249" spans="1:12" x14ac:dyDescent="0.3">
      <c r="A249" s="10" t="s">
        <v>722</v>
      </c>
      <c r="B249" s="16" t="s">
        <v>351</v>
      </c>
      <c r="C249" s="17"/>
      <c r="D249" s="17"/>
      <c r="E249" s="17"/>
      <c r="F249" s="11" t="s">
        <v>723</v>
      </c>
      <c r="G249" s="12"/>
      <c r="H249" s="45">
        <v>235803.47</v>
      </c>
      <c r="I249" s="45">
        <v>42039.040000000001</v>
      </c>
      <c r="J249" s="45">
        <v>0.03</v>
      </c>
      <c r="K249" s="45">
        <v>277842.48</v>
      </c>
      <c r="L249" s="46">
        <f>I249-J249</f>
        <v>42039.01</v>
      </c>
    </row>
    <row r="250" spans="1:12" x14ac:dyDescent="0.3">
      <c r="A250" s="18" t="s">
        <v>724</v>
      </c>
      <c r="B250" s="16" t="s">
        <v>351</v>
      </c>
      <c r="C250" s="17"/>
      <c r="D250" s="17"/>
      <c r="E250" s="17"/>
      <c r="F250" s="17"/>
      <c r="G250" s="19" t="s">
        <v>725</v>
      </c>
      <c r="H250" s="28">
        <v>235803.47</v>
      </c>
      <c r="I250" s="28">
        <v>42039.040000000001</v>
      </c>
      <c r="J250" s="28">
        <v>0.03</v>
      </c>
      <c r="K250" s="28">
        <v>277842.48</v>
      </c>
      <c r="L250" s="21"/>
    </row>
    <row r="251" spans="1:12" x14ac:dyDescent="0.3">
      <c r="A251" s="22" t="s">
        <v>351</v>
      </c>
      <c r="B251" s="16" t="s">
        <v>351</v>
      </c>
      <c r="C251" s="17"/>
      <c r="D251" s="17"/>
      <c r="E251" s="17"/>
      <c r="F251" s="17"/>
      <c r="G251" s="23" t="s">
        <v>351</v>
      </c>
      <c r="H251" s="31"/>
      <c r="I251" s="31"/>
      <c r="J251" s="31"/>
      <c r="K251" s="31"/>
      <c r="L251" s="25"/>
    </row>
    <row r="252" spans="1:12" x14ac:dyDescent="0.3">
      <c r="A252" s="10" t="s">
        <v>726</v>
      </c>
      <c r="B252" s="16" t="s">
        <v>351</v>
      </c>
      <c r="C252" s="17"/>
      <c r="D252" s="17"/>
      <c r="E252" s="17"/>
      <c r="F252" s="11" t="s">
        <v>727</v>
      </c>
      <c r="G252" s="12"/>
      <c r="H252" s="45">
        <v>640187.37</v>
      </c>
      <c r="I252" s="45">
        <v>165966.87</v>
      </c>
      <c r="J252" s="45">
        <v>23.39</v>
      </c>
      <c r="K252" s="45">
        <v>806130.85</v>
      </c>
      <c r="L252" s="46">
        <f>I252-J252</f>
        <v>165943.47999999998</v>
      </c>
    </row>
    <row r="253" spans="1:12" x14ac:dyDescent="0.3">
      <c r="A253" s="18" t="s">
        <v>728</v>
      </c>
      <c r="B253" s="16" t="s">
        <v>351</v>
      </c>
      <c r="C253" s="17"/>
      <c r="D253" s="17"/>
      <c r="E253" s="17"/>
      <c r="F253" s="17"/>
      <c r="G253" s="19" t="s">
        <v>729</v>
      </c>
      <c r="H253" s="28">
        <v>263228.34999999998</v>
      </c>
      <c r="I253" s="28">
        <v>49952.44</v>
      </c>
      <c r="J253" s="28">
        <v>0</v>
      </c>
      <c r="K253" s="28">
        <v>313180.78999999998</v>
      </c>
      <c r="L253" s="46">
        <f t="shared" ref="L253:L256" si="1">I253-J253</f>
        <v>49952.44</v>
      </c>
    </row>
    <row r="254" spans="1:12" x14ac:dyDescent="0.3">
      <c r="A254" s="18" t="s">
        <v>730</v>
      </c>
      <c r="B254" s="16" t="s">
        <v>351</v>
      </c>
      <c r="C254" s="17"/>
      <c r="D254" s="17"/>
      <c r="E254" s="17"/>
      <c r="F254" s="17"/>
      <c r="G254" s="19" t="s">
        <v>731</v>
      </c>
      <c r="H254" s="28">
        <v>167124.32</v>
      </c>
      <c r="I254" s="28">
        <v>76559.91</v>
      </c>
      <c r="J254" s="28">
        <v>0</v>
      </c>
      <c r="K254" s="28">
        <v>243684.23</v>
      </c>
      <c r="L254" s="46">
        <f t="shared" si="1"/>
        <v>76559.91</v>
      </c>
    </row>
    <row r="255" spans="1:12" x14ac:dyDescent="0.3">
      <c r="A255" s="18" t="s">
        <v>732</v>
      </c>
      <c r="B255" s="16" t="s">
        <v>351</v>
      </c>
      <c r="C255" s="17"/>
      <c r="D255" s="17"/>
      <c r="E255" s="17"/>
      <c r="F255" s="17"/>
      <c r="G255" s="19" t="s">
        <v>733</v>
      </c>
      <c r="H255" s="28">
        <v>163081.42000000001</v>
      </c>
      <c r="I255" s="28">
        <v>29050.35</v>
      </c>
      <c r="J255" s="28">
        <v>0</v>
      </c>
      <c r="K255" s="28">
        <v>192131.77</v>
      </c>
      <c r="L255" s="46">
        <f t="shared" si="1"/>
        <v>29050.35</v>
      </c>
    </row>
    <row r="256" spans="1:12" x14ac:dyDescent="0.3">
      <c r="A256" s="18" t="s">
        <v>734</v>
      </c>
      <c r="B256" s="16" t="s">
        <v>351</v>
      </c>
      <c r="C256" s="17"/>
      <c r="D256" s="17"/>
      <c r="E256" s="17"/>
      <c r="F256" s="17"/>
      <c r="G256" s="19" t="s">
        <v>735</v>
      </c>
      <c r="H256" s="28">
        <v>46753.279999999999</v>
      </c>
      <c r="I256" s="28">
        <v>10404.17</v>
      </c>
      <c r="J256" s="28">
        <v>23.39</v>
      </c>
      <c r="K256" s="28">
        <v>57134.06</v>
      </c>
      <c r="L256" s="46">
        <f t="shared" si="1"/>
        <v>10380.780000000001</v>
      </c>
    </row>
    <row r="257" spans="1:12" x14ac:dyDescent="0.3">
      <c r="A257" s="22" t="s">
        <v>351</v>
      </c>
      <c r="B257" s="16" t="s">
        <v>351</v>
      </c>
      <c r="C257" s="17"/>
      <c r="D257" s="17"/>
      <c r="E257" s="17"/>
      <c r="F257" s="17"/>
      <c r="G257" s="23" t="s">
        <v>351</v>
      </c>
      <c r="H257" s="31"/>
      <c r="I257" s="31"/>
      <c r="J257" s="31"/>
      <c r="K257" s="31"/>
      <c r="L257" s="25"/>
    </row>
    <row r="258" spans="1:12" x14ac:dyDescent="0.3">
      <c r="A258" s="10" t="s">
        <v>736</v>
      </c>
      <c r="B258" s="16" t="s">
        <v>351</v>
      </c>
      <c r="C258" s="17"/>
      <c r="D258" s="17"/>
      <c r="E258" s="17"/>
      <c r="F258" s="11" t="s">
        <v>737</v>
      </c>
      <c r="G258" s="12"/>
      <c r="H258" s="45">
        <v>11065.53</v>
      </c>
      <c r="I258" s="45">
        <v>63</v>
      </c>
      <c r="J258" s="45">
        <v>0</v>
      </c>
      <c r="K258" s="45">
        <v>11128.53</v>
      </c>
      <c r="L258" s="46">
        <f>I258-J258</f>
        <v>63</v>
      </c>
    </row>
    <row r="259" spans="1:12" x14ac:dyDescent="0.3">
      <c r="A259" s="18" t="s">
        <v>738</v>
      </c>
      <c r="B259" s="16" t="s">
        <v>351</v>
      </c>
      <c r="C259" s="17"/>
      <c r="D259" s="17"/>
      <c r="E259" s="17"/>
      <c r="F259" s="17"/>
      <c r="G259" s="19" t="s">
        <v>739</v>
      </c>
      <c r="H259" s="28">
        <v>11065.53</v>
      </c>
      <c r="I259" s="28">
        <v>63</v>
      </c>
      <c r="J259" s="28">
        <v>0</v>
      </c>
      <c r="K259" s="28">
        <v>11128.53</v>
      </c>
      <c r="L259" s="21"/>
    </row>
    <row r="260" spans="1:12" x14ac:dyDescent="0.3">
      <c r="A260" s="22" t="s">
        <v>351</v>
      </c>
      <c r="B260" s="16" t="s">
        <v>351</v>
      </c>
      <c r="C260" s="17"/>
      <c r="D260" s="17"/>
      <c r="E260" s="17"/>
      <c r="F260" s="17"/>
      <c r="G260" s="23" t="s">
        <v>351</v>
      </c>
      <c r="H260" s="31"/>
      <c r="I260" s="31"/>
      <c r="J260" s="31"/>
      <c r="K260" s="31"/>
      <c r="L260" s="25"/>
    </row>
    <row r="261" spans="1:12" x14ac:dyDescent="0.3">
      <c r="A261" s="10" t="s">
        <v>742</v>
      </c>
      <c r="B261" s="16" t="s">
        <v>351</v>
      </c>
      <c r="C261" s="17"/>
      <c r="D261" s="17"/>
      <c r="E261" s="17"/>
      <c r="F261" s="11" t="s">
        <v>743</v>
      </c>
      <c r="G261" s="12"/>
      <c r="H261" s="45">
        <v>1821.86</v>
      </c>
      <c r="I261" s="45">
        <v>1234.51</v>
      </c>
      <c r="J261" s="45">
        <v>0</v>
      </c>
      <c r="K261" s="45">
        <v>3056.37</v>
      </c>
      <c r="L261" s="46">
        <f>I261-J261</f>
        <v>1234.51</v>
      </c>
    </row>
    <row r="262" spans="1:12" x14ac:dyDescent="0.3">
      <c r="A262" s="18" t="s">
        <v>744</v>
      </c>
      <c r="B262" s="16" t="s">
        <v>351</v>
      </c>
      <c r="C262" s="17"/>
      <c r="D262" s="17"/>
      <c r="E262" s="17"/>
      <c r="F262" s="17"/>
      <c r="G262" s="19" t="s">
        <v>745</v>
      </c>
      <c r="H262" s="28">
        <v>275.33</v>
      </c>
      <c r="I262" s="28">
        <v>0</v>
      </c>
      <c r="J262" s="28">
        <v>0</v>
      </c>
      <c r="K262" s="28">
        <v>275.33</v>
      </c>
      <c r="L262" s="21"/>
    </row>
    <row r="263" spans="1:12" x14ac:dyDescent="0.3">
      <c r="A263" s="18" t="s">
        <v>746</v>
      </c>
      <c r="B263" s="16" t="s">
        <v>351</v>
      </c>
      <c r="C263" s="17"/>
      <c r="D263" s="17"/>
      <c r="E263" s="17"/>
      <c r="F263" s="17"/>
      <c r="G263" s="19" t="s">
        <v>747</v>
      </c>
      <c r="H263" s="28">
        <v>1059.0999999999999</v>
      </c>
      <c r="I263" s="28">
        <v>1234.51</v>
      </c>
      <c r="J263" s="28">
        <v>0</v>
      </c>
      <c r="K263" s="28">
        <v>2293.61</v>
      </c>
      <c r="L263" s="21"/>
    </row>
    <row r="264" spans="1:12" x14ac:dyDescent="0.3">
      <c r="A264" s="18" t="s">
        <v>748</v>
      </c>
      <c r="B264" s="16" t="s">
        <v>351</v>
      </c>
      <c r="C264" s="17"/>
      <c r="D264" s="17"/>
      <c r="E264" s="17"/>
      <c r="F264" s="17"/>
      <c r="G264" s="19" t="s">
        <v>749</v>
      </c>
      <c r="H264" s="28">
        <v>357.63</v>
      </c>
      <c r="I264" s="28">
        <v>0</v>
      </c>
      <c r="J264" s="28">
        <v>0</v>
      </c>
      <c r="K264" s="28">
        <v>357.63</v>
      </c>
      <c r="L264" s="21"/>
    </row>
    <row r="265" spans="1:12" x14ac:dyDescent="0.3">
      <c r="A265" s="18" t="s">
        <v>750</v>
      </c>
      <c r="B265" s="16" t="s">
        <v>351</v>
      </c>
      <c r="C265" s="17"/>
      <c r="D265" s="17"/>
      <c r="E265" s="17"/>
      <c r="F265" s="17"/>
      <c r="G265" s="19" t="s">
        <v>751</v>
      </c>
      <c r="H265" s="28">
        <v>129.80000000000001</v>
      </c>
      <c r="I265" s="28">
        <v>0</v>
      </c>
      <c r="J265" s="28">
        <v>0</v>
      </c>
      <c r="K265" s="28">
        <v>129.80000000000001</v>
      </c>
      <c r="L265" s="21"/>
    </row>
    <row r="266" spans="1:12" x14ac:dyDescent="0.3">
      <c r="A266" s="22" t="s">
        <v>351</v>
      </c>
      <c r="B266" s="16" t="s">
        <v>351</v>
      </c>
      <c r="C266" s="17"/>
      <c r="D266" s="17"/>
      <c r="E266" s="17"/>
      <c r="F266" s="17"/>
      <c r="G266" s="23" t="s">
        <v>351</v>
      </c>
      <c r="H266" s="31"/>
      <c r="I266" s="31"/>
      <c r="J266" s="31"/>
      <c r="K266" s="31"/>
      <c r="L266" s="25"/>
    </row>
    <row r="267" spans="1:12" x14ac:dyDescent="0.3">
      <c r="A267" s="10" t="s">
        <v>752</v>
      </c>
      <c r="B267" s="16" t="s">
        <v>351</v>
      </c>
      <c r="C267" s="17"/>
      <c r="D267" s="17"/>
      <c r="E267" s="17"/>
      <c r="F267" s="11" t="s">
        <v>753</v>
      </c>
      <c r="G267" s="12"/>
      <c r="H267" s="45">
        <v>243965.77</v>
      </c>
      <c r="I267" s="45">
        <v>38206.730000000003</v>
      </c>
      <c r="J267" s="45">
        <v>0</v>
      </c>
      <c r="K267" s="45">
        <v>282172.5</v>
      </c>
      <c r="L267" s="46">
        <f>I267-J267</f>
        <v>38206.730000000003</v>
      </c>
    </row>
    <row r="268" spans="1:12" x14ac:dyDescent="0.3">
      <c r="A268" s="18" t="s">
        <v>754</v>
      </c>
      <c r="B268" s="16" t="s">
        <v>351</v>
      </c>
      <c r="C268" s="17"/>
      <c r="D268" s="17"/>
      <c r="E268" s="17"/>
      <c r="F268" s="17"/>
      <c r="G268" s="19" t="s">
        <v>755</v>
      </c>
      <c r="H268" s="28">
        <v>150403.10999999999</v>
      </c>
      <c r="I268" s="28">
        <v>24318.09</v>
      </c>
      <c r="J268" s="28">
        <v>0</v>
      </c>
      <c r="K268" s="28">
        <v>174721.2</v>
      </c>
      <c r="L268" s="21"/>
    </row>
    <row r="269" spans="1:12" x14ac:dyDescent="0.3">
      <c r="A269" s="18" t="s">
        <v>756</v>
      </c>
      <c r="B269" s="16" t="s">
        <v>351</v>
      </c>
      <c r="C269" s="17"/>
      <c r="D269" s="17"/>
      <c r="E269" s="17"/>
      <c r="F269" s="17"/>
      <c r="G269" s="19" t="s">
        <v>757</v>
      </c>
      <c r="H269" s="28">
        <v>36427.279999999999</v>
      </c>
      <c r="I269" s="28">
        <v>2978.27</v>
      </c>
      <c r="J269" s="28">
        <v>0</v>
      </c>
      <c r="K269" s="28">
        <v>39405.550000000003</v>
      </c>
      <c r="L269" s="21"/>
    </row>
    <row r="270" spans="1:12" x14ac:dyDescent="0.3">
      <c r="A270" s="18" t="s">
        <v>758</v>
      </c>
      <c r="B270" s="16" t="s">
        <v>351</v>
      </c>
      <c r="C270" s="17"/>
      <c r="D270" s="17"/>
      <c r="E270" s="17"/>
      <c r="F270" s="17"/>
      <c r="G270" s="19" t="s">
        <v>759</v>
      </c>
      <c r="H270" s="28">
        <v>740.66</v>
      </c>
      <c r="I270" s="28">
        <v>0</v>
      </c>
      <c r="J270" s="28">
        <v>0</v>
      </c>
      <c r="K270" s="28">
        <v>740.66</v>
      </c>
      <c r="L270" s="21"/>
    </row>
    <row r="271" spans="1:12" x14ac:dyDescent="0.3">
      <c r="A271" s="18" t="s">
        <v>760</v>
      </c>
      <c r="B271" s="16" t="s">
        <v>351</v>
      </c>
      <c r="C271" s="17"/>
      <c r="D271" s="17"/>
      <c r="E271" s="17"/>
      <c r="F271" s="17"/>
      <c r="G271" s="19" t="s">
        <v>761</v>
      </c>
      <c r="H271" s="28">
        <v>53707.78</v>
      </c>
      <c r="I271" s="28">
        <v>10387.370000000001</v>
      </c>
      <c r="J271" s="28">
        <v>0</v>
      </c>
      <c r="K271" s="28">
        <v>64095.15</v>
      </c>
      <c r="L271" s="21"/>
    </row>
    <row r="272" spans="1:12" x14ac:dyDescent="0.3">
      <c r="A272" s="18" t="s">
        <v>762</v>
      </c>
      <c r="B272" s="16" t="s">
        <v>351</v>
      </c>
      <c r="C272" s="17"/>
      <c r="D272" s="17"/>
      <c r="E272" s="17"/>
      <c r="F272" s="17"/>
      <c r="G272" s="19" t="s">
        <v>715</v>
      </c>
      <c r="H272" s="28">
        <v>2686.94</v>
      </c>
      <c r="I272" s="28">
        <v>523</v>
      </c>
      <c r="J272" s="28">
        <v>0</v>
      </c>
      <c r="K272" s="28">
        <v>3209.94</v>
      </c>
      <c r="L272" s="21"/>
    </row>
    <row r="273" spans="1:12" x14ac:dyDescent="0.3">
      <c r="A273" s="22" t="s">
        <v>351</v>
      </c>
      <c r="B273" s="16" t="s">
        <v>351</v>
      </c>
      <c r="C273" s="17"/>
      <c r="D273" s="17"/>
      <c r="E273" s="17"/>
      <c r="F273" s="17"/>
      <c r="G273" s="23" t="s">
        <v>351</v>
      </c>
      <c r="H273" s="31"/>
      <c r="I273" s="31"/>
      <c r="J273" s="31"/>
      <c r="K273" s="31"/>
      <c r="L273" s="25"/>
    </row>
    <row r="274" spans="1:12" x14ac:dyDescent="0.3">
      <c r="A274" s="10" t="s">
        <v>763</v>
      </c>
      <c r="B274" s="16" t="s">
        <v>351</v>
      </c>
      <c r="C274" s="17"/>
      <c r="D274" s="17"/>
      <c r="E274" s="17"/>
      <c r="F274" s="11" t="s">
        <v>764</v>
      </c>
      <c r="G274" s="12"/>
      <c r="H274" s="45">
        <v>618021.6</v>
      </c>
      <c r="I274" s="45">
        <v>107548.08</v>
      </c>
      <c r="J274" s="45">
        <v>0</v>
      </c>
      <c r="K274" s="45">
        <v>725569.68</v>
      </c>
      <c r="L274" s="46">
        <f>I274-J274</f>
        <v>107548.08</v>
      </c>
    </row>
    <row r="275" spans="1:12" x14ac:dyDescent="0.3">
      <c r="A275" s="18" t="s">
        <v>765</v>
      </c>
      <c r="B275" s="16" t="s">
        <v>351</v>
      </c>
      <c r="C275" s="17"/>
      <c r="D275" s="17"/>
      <c r="E275" s="17"/>
      <c r="F275" s="17"/>
      <c r="G275" s="19" t="s">
        <v>554</v>
      </c>
      <c r="H275" s="28">
        <v>96421.42</v>
      </c>
      <c r="I275" s="28">
        <v>18184.66</v>
      </c>
      <c r="J275" s="28">
        <v>0</v>
      </c>
      <c r="K275" s="28">
        <v>114606.08</v>
      </c>
      <c r="L275" s="21"/>
    </row>
    <row r="276" spans="1:12" x14ac:dyDescent="0.3">
      <c r="A276" s="18" t="s">
        <v>768</v>
      </c>
      <c r="B276" s="16" t="s">
        <v>351</v>
      </c>
      <c r="C276" s="17"/>
      <c r="D276" s="17"/>
      <c r="E276" s="17"/>
      <c r="F276" s="17"/>
      <c r="G276" s="19" t="s">
        <v>769</v>
      </c>
      <c r="H276" s="28">
        <v>18566.2</v>
      </c>
      <c r="I276" s="28">
        <v>1859.93</v>
      </c>
      <c r="J276" s="28">
        <v>0</v>
      </c>
      <c r="K276" s="28">
        <v>20426.13</v>
      </c>
      <c r="L276" s="21"/>
    </row>
    <row r="277" spans="1:12" x14ac:dyDescent="0.3">
      <c r="H277" s="43"/>
      <c r="I277" s="43"/>
      <c r="J277" s="43"/>
      <c r="K277" s="43"/>
    </row>
    <row r="278" spans="1:12" x14ac:dyDescent="0.3">
      <c r="A278" s="7" t="s">
        <v>348</v>
      </c>
      <c r="B278" s="8"/>
      <c r="C278" s="8"/>
      <c r="D278" s="8"/>
      <c r="E278" s="8"/>
      <c r="F278" s="8"/>
      <c r="G278" s="8"/>
      <c r="H278" s="54"/>
      <c r="I278" s="54"/>
      <c r="J278" s="54"/>
      <c r="K278" s="54"/>
      <c r="L278" s="8"/>
    </row>
    <row r="279" spans="1:12" x14ac:dyDescent="0.3">
      <c r="A279" s="18" t="s">
        <v>770</v>
      </c>
      <c r="B279" s="16" t="s">
        <v>351</v>
      </c>
      <c r="C279" s="17"/>
      <c r="D279" s="17"/>
      <c r="E279" s="17"/>
      <c r="F279" s="17"/>
      <c r="G279" s="19" t="s">
        <v>771</v>
      </c>
      <c r="H279" s="28">
        <v>503005.98</v>
      </c>
      <c r="I279" s="28">
        <v>87487.49</v>
      </c>
      <c r="J279" s="28">
        <v>0</v>
      </c>
      <c r="K279" s="28">
        <v>590493.47</v>
      </c>
      <c r="L279" s="21"/>
    </row>
    <row r="280" spans="1:12" x14ac:dyDescent="0.3">
      <c r="A280" s="18" t="s">
        <v>772</v>
      </c>
      <c r="B280" s="16" t="s">
        <v>351</v>
      </c>
      <c r="C280" s="17"/>
      <c r="D280" s="17"/>
      <c r="E280" s="17"/>
      <c r="F280" s="17"/>
      <c r="G280" s="19" t="s">
        <v>773</v>
      </c>
      <c r="H280" s="28">
        <v>28</v>
      </c>
      <c r="I280" s="28">
        <v>16</v>
      </c>
      <c r="J280" s="28">
        <v>0</v>
      </c>
      <c r="K280" s="28">
        <v>44</v>
      </c>
      <c r="L280" s="21"/>
    </row>
    <row r="281" spans="1:12" x14ac:dyDescent="0.3">
      <c r="A281" s="22" t="s">
        <v>351</v>
      </c>
      <c r="B281" s="16" t="s">
        <v>351</v>
      </c>
      <c r="C281" s="17"/>
      <c r="D281" s="17"/>
      <c r="E281" s="17"/>
      <c r="F281" s="17"/>
      <c r="G281" s="23" t="s">
        <v>351</v>
      </c>
      <c r="H281" s="31"/>
      <c r="I281" s="31"/>
      <c r="J281" s="31"/>
      <c r="K281" s="31"/>
      <c r="L281" s="25"/>
    </row>
    <row r="282" spans="1:12" x14ac:dyDescent="0.3">
      <c r="A282" s="10" t="s">
        <v>774</v>
      </c>
      <c r="B282" s="16" t="s">
        <v>351</v>
      </c>
      <c r="C282" s="17"/>
      <c r="D282" s="17"/>
      <c r="E282" s="17"/>
      <c r="F282" s="11" t="s">
        <v>775</v>
      </c>
      <c r="G282" s="12"/>
      <c r="H282" s="45">
        <v>84285.27</v>
      </c>
      <c r="I282" s="45">
        <v>24133.91</v>
      </c>
      <c r="J282" s="45">
        <v>0</v>
      </c>
      <c r="K282" s="45">
        <v>108419.18</v>
      </c>
      <c r="L282" s="46">
        <f>I282-J282</f>
        <v>24133.91</v>
      </c>
    </row>
    <row r="283" spans="1:12" x14ac:dyDescent="0.3">
      <c r="A283" s="18" t="s">
        <v>776</v>
      </c>
      <c r="B283" s="16" t="s">
        <v>351</v>
      </c>
      <c r="C283" s="17"/>
      <c r="D283" s="17"/>
      <c r="E283" s="17"/>
      <c r="F283" s="17"/>
      <c r="G283" s="19" t="s">
        <v>777</v>
      </c>
      <c r="H283" s="28">
        <v>103.84</v>
      </c>
      <c r="I283" s="28">
        <v>0</v>
      </c>
      <c r="J283" s="28">
        <v>0</v>
      </c>
      <c r="K283" s="28">
        <v>103.84</v>
      </c>
      <c r="L283" s="21"/>
    </row>
    <row r="284" spans="1:12" x14ac:dyDescent="0.3">
      <c r="A284" s="18" t="s">
        <v>778</v>
      </c>
      <c r="B284" s="16" t="s">
        <v>351</v>
      </c>
      <c r="C284" s="17"/>
      <c r="D284" s="17"/>
      <c r="E284" s="17"/>
      <c r="F284" s="17"/>
      <c r="G284" s="19" t="s">
        <v>779</v>
      </c>
      <c r="H284" s="28">
        <v>452.4</v>
      </c>
      <c r="I284" s="28">
        <v>0</v>
      </c>
      <c r="J284" s="28">
        <v>0</v>
      </c>
      <c r="K284" s="28">
        <v>452.4</v>
      </c>
      <c r="L284" s="21"/>
    </row>
    <row r="285" spans="1:12" x14ac:dyDescent="0.3">
      <c r="A285" s="18" t="s">
        <v>780</v>
      </c>
      <c r="B285" s="16" t="s">
        <v>351</v>
      </c>
      <c r="C285" s="17"/>
      <c r="D285" s="17"/>
      <c r="E285" s="17"/>
      <c r="F285" s="17"/>
      <c r="G285" s="19" t="s">
        <v>781</v>
      </c>
      <c r="H285" s="28">
        <v>6212.58</v>
      </c>
      <c r="I285" s="28">
        <v>1081</v>
      </c>
      <c r="J285" s="28">
        <v>0</v>
      </c>
      <c r="K285" s="28">
        <v>7293.58</v>
      </c>
      <c r="L285" s="21"/>
    </row>
    <row r="286" spans="1:12" x14ac:dyDescent="0.3">
      <c r="A286" s="18" t="s">
        <v>782</v>
      </c>
      <c r="B286" s="16" t="s">
        <v>351</v>
      </c>
      <c r="C286" s="17"/>
      <c r="D286" s="17"/>
      <c r="E286" s="17"/>
      <c r="F286" s="17"/>
      <c r="G286" s="19" t="s">
        <v>783</v>
      </c>
      <c r="H286" s="28">
        <v>1317</v>
      </c>
      <c r="I286" s="28">
        <v>80</v>
      </c>
      <c r="J286" s="28">
        <v>0</v>
      </c>
      <c r="K286" s="28">
        <v>1397</v>
      </c>
      <c r="L286" s="21"/>
    </row>
    <row r="287" spans="1:12" x14ac:dyDescent="0.3">
      <c r="A287" s="18" t="s">
        <v>784</v>
      </c>
      <c r="B287" s="16" t="s">
        <v>351</v>
      </c>
      <c r="C287" s="17"/>
      <c r="D287" s="17"/>
      <c r="E287" s="17"/>
      <c r="F287" s="17"/>
      <c r="G287" s="19" t="s">
        <v>785</v>
      </c>
      <c r="H287" s="28">
        <v>1295.56</v>
      </c>
      <c r="I287" s="28">
        <v>968</v>
      </c>
      <c r="J287" s="28">
        <v>0</v>
      </c>
      <c r="K287" s="28">
        <v>2263.56</v>
      </c>
      <c r="L287" s="46">
        <f>I287-J287</f>
        <v>968</v>
      </c>
    </row>
    <row r="288" spans="1:12" x14ac:dyDescent="0.3">
      <c r="A288" s="18" t="s">
        <v>786</v>
      </c>
      <c r="B288" s="16" t="s">
        <v>351</v>
      </c>
      <c r="C288" s="17"/>
      <c r="D288" s="17"/>
      <c r="E288" s="17"/>
      <c r="F288" s="17"/>
      <c r="G288" s="19" t="s">
        <v>787</v>
      </c>
      <c r="H288" s="28">
        <v>128</v>
      </c>
      <c r="I288" s="28">
        <v>130</v>
      </c>
      <c r="J288" s="28">
        <v>0</v>
      </c>
      <c r="K288" s="28">
        <v>258</v>
      </c>
      <c r="L288" s="21"/>
    </row>
    <row r="289" spans="1:12" x14ac:dyDescent="0.3">
      <c r="A289" s="18" t="s">
        <v>788</v>
      </c>
      <c r="B289" s="16" t="s">
        <v>351</v>
      </c>
      <c r="C289" s="17"/>
      <c r="D289" s="17"/>
      <c r="E289" s="17"/>
      <c r="F289" s="17"/>
      <c r="G289" s="19" t="s">
        <v>789</v>
      </c>
      <c r="H289" s="28">
        <v>4498.1400000000003</v>
      </c>
      <c r="I289" s="28">
        <v>0</v>
      </c>
      <c r="J289" s="28">
        <v>0</v>
      </c>
      <c r="K289" s="28">
        <v>4498.1400000000003</v>
      </c>
      <c r="L289" s="21"/>
    </row>
    <row r="290" spans="1:12" x14ac:dyDescent="0.3">
      <c r="A290" s="18" t="s">
        <v>790</v>
      </c>
      <c r="B290" s="16" t="s">
        <v>351</v>
      </c>
      <c r="C290" s="17"/>
      <c r="D290" s="17"/>
      <c r="E290" s="17"/>
      <c r="F290" s="17"/>
      <c r="G290" s="19" t="s">
        <v>791</v>
      </c>
      <c r="H290" s="28">
        <v>244.83</v>
      </c>
      <c r="I290" s="28">
        <v>0</v>
      </c>
      <c r="J290" s="28">
        <v>0</v>
      </c>
      <c r="K290" s="28">
        <v>244.83</v>
      </c>
      <c r="L290" s="21"/>
    </row>
    <row r="291" spans="1:12" x14ac:dyDescent="0.3">
      <c r="A291" s="18" t="s">
        <v>792</v>
      </c>
      <c r="B291" s="16" t="s">
        <v>351</v>
      </c>
      <c r="C291" s="17"/>
      <c r="D291" s="17"/>
      <c r="E291" s="17"/>
      <c r="F291" s="17"/>
      <c r="G291" s="19" t="s">
        <v>793</v>
      </c>
      <c r="H291" s="28">
        <v>1412.57</v>
      </c>
      <c r="I291" s="28">
        <v>506.62</v>
      </c>
      <c r="J291" s="28">
        <v>0</v>
      </c>
      <c r="K291" s="28">
        <v>1919.19</v>
      </c>
      <c r="L291" s="21"/>
    </row>
    <row r="292" spans="1:12" x14ac:dyDescent="0.3">
      <c r="A292" s="18" t="s">
        <v>794</v>
      </c>
      <c r="B292" s="16" t="s">
        <v>351</v>
      </c>
      <c r="C292" s="17"/>
      <c r="D292" s="17"/>
      <c r="E292" s="17"/>
      <c r="F292" s="17"/>
      <c r="G292" s="19" t="s">
        <v>795</v>
      </c>
      <c r="H292" s="28">
        <v>2210.1999999999998</v>
      </c>
      <c r="I292" s="28">
        <v>14400</v>
      </c>
      <c r="J292" s="28">
        <v>0</v>
      </c>
      <c r="K292" s="28">
        <v>16610.2</v>
      </c>
      <c r="L292" s="21"/>
    </row>
    <row r="293" spans="1:12" x14ac:dyDescent="0.3">
      <c r="A293" s="18" t="s">
        <v>796</v>
      </c>
      <c r="B293" s="16" t="s">
        <v>351</v>
      </c>
      <c r="C293" s="17"/>
      <c r="D293" s="17"/>
      <c r="E293" s="17"/>
      <c r="F293" s="17"/>
      <c r="G293" s="19" t="s">
        <v>797</v>
      </c>
      <c r="H293" s="28">
        <v>43011.41</v>
      </c>
      <c r="I293" s="28">
        <v>4132.1000000000004</v>
      </c>
      <c r="J293" s="28">
        <v>0</v>
      </c>
      <c r="K293" s="28">
        <v>47143.51</v>
      </c>
      <c r="L293" s="21"/>
    </row>
    <row r="294" spans="1:12" x14ac:dyDescent="0.3">
      <c r="A294" s="18" t="s">
        <v>798</v>
      </c>
      <c r="B294" s="16" t="s">
        <v>351</v>
      </c>
      <c r="C294" s="17"/>
      <c r="D294" s="17"/>
      <c r="E294" s="17"/>
      <c r="F294" s="17"/>
      <c r="G294" s="19" t="s">
        <v>799</v>
      </c>
      <c r="H294" s="28">
        <v>512.29</v>
      </c>
      <c r="I294" s="28">
        <v>760.19</v>
      </c>
      <c r="J294" s="28">
        <v>0</v>
      </c>
      <c r="K294" s="28">
        <v>1272.48</v>
      </c>
      <c r="L294" s="21"/>
    </row>
    <row r="295" spans="1:12" x14ac:dyDescent="0.3">
      <c r="A295" s="18" t="s">
        <v>800</v>
      </c>
      <c r="B295" s="16" t="s">
        <v>351</v>
      </c>
      <c r="C295" s="17"/>
      <c r="D295" s="17"/>
      <c r="E295" s="17"/>
      <c r="F295" s="17"/>
      <c r="G295" s="19" t="s">
        <v>801</v>
      </c>
      <c r="H295" s="28">
        <v>15535.68</v>
      </c>
      <c r="I295" s="28">
        <v>1560.14</v>
      </c>
      <c r="J295" s="28">
        <v>0</v>
      </c>
      <c r="K295" s="28">
        <v>17095.82</v>
      </c>
      <c r="L295" s="21"/>
    </row>
    <row r="296" spans="1:12" x14ac:dyDescent="0.3">
      <c r="A296" s="18" t="s">
        <v>802</v>
      </c>
      <c r="B296" s="16" t="s">
        <v>351</v>
      </c>
      <c r="C296" s="17"/>
      <c r="D296" s="17"/>
      <c r="E296" s="17"/>
      <c r="F296" s="17"/>
      <c r="G296" s="19" t="s">
        <v>803</v>
      </c>
      <c r="H296" s="28">
        <v>7350.77</v>
      </c>
      <c r="I296" s="28">
        <v>515.86</v>
      </c>
      <c r="J296" s="28">
        <v>0</v>
      </c>
      <c r="K296" s="28">
        <v>7866.63</v>
      </c>
      <c r="L296" s="46">
        <f>I296-J296</f>
        <v>515.86</v>
      </c>
    </row>
    <row r="297" spans="1:12" x14ac:dyDescent="0.3">
      <c r="A297" s="22" t="s">
        <v>351</v>
      </c>
      <c r="B297" s="16" t="s">
        <v>351</v>
      </c>
      <c r="C297" s="17"/>
      <c r="D297" s="17"/>
      <c r="E297" s="17"/>
      <c r="F297" s="17"/>
      <c r="G297" s="23" t="s">
        <v>351</v>
      </c>
      <c r="H297" s="31"/>
      <c r="I297" s="31"/>
      <c r="J297" s="31"/>
      <c r="K297" s="31"/>
      <c r="L297" s="25"/>
    </row>
    <row r="298" spans="1:12" x14ac:dyDescent="0.3">
      <c r="A298" s="10" t="s">
        <v>804</v>
      </c>
      <c r="B298" s="16" t="s">
        <v>351</v>
      </c>
      <c r="C298" s="17"/>
      <c r="D298" s="17"/>
      <c r="E298" s="17"/>
      <c r="F298" s="11" t="s">
        <v>805</v>
      </c>
      <c r="G298" s="12"/>
      <c r="H298" s="45">
        <v>11191.17</v>
      </c>
      <c r="I298" s="45">
        <v>0</v>
      </c>
      <c r="J298" s="45">
        <v>0</v>
      </c>
      <c r="K298" s="45">
        <v>11191.17</v>
      </c>
      <c r="L298" s="46">
        <f>I298-J298</f>
        <v>0</v>
      </c>
    </row>
    <row r="299" spans="1:12" x14ac:dyDescent="0.3">
      <c r="A299" s="18" t="s">
        <v>806</v>
      </c>
      <c r="B299" s="16" t="s">
        <v>351</v>
      </c>
      <c r="C299" s="17"/>
      <c r="D299" s="17"/>
      <c r="E299" s="17"/>
      <c r="F299" s="17"/>
      <c r="G299" s="19" t="s">
        <v>807</v>
      </c>
      <c r="H299" s="28">
        <v>10653</v>
      </c>
      <c r="I299" s="28">
        <v>0</v>
      </c>
      <c r="J299" s="28">
        <v>0</v>
      </c>
      <c r="K299" s="28">
        <v>10653</v>
      </c>
      <c r="L299" s="21"/>
    </row>
    <row r="300" spans="1:12" x14ac:dyDescent="0.3">
      <c r="A300" s="18" t="s">
        <v>808</v>
      </c>
      <c r="B300" s="16" t="s">
        <v>351</v>
      </c>
      <c r="C300" s="17"/>
      <c r="D300" s="17"/>
      <c r="E300" s="17"/>
      <c r="F300" s="17"/>
      <c r="G300" s="19" t="s">
        <v>809</v>
      </c>
      <c r="H300" s="28">
        <v>538.16999999999996</v>
      </c>
      <c r="I300" s="28">
        <v>0</v>
      </c>
      <c r="J300" s="28">
        <v>0</v>
      </c>
      <c r="K300" s="28">
        <v>538.16999999999996</v>
      </c>
      <c r="L300" s="21"/>
    </row>
    <row r="301" spans="1:12" x14ac:dyDescent="0.3">
      <c r="A301" s="22" t="s">
        <v>351</v>
      </c>
      <c r="B301" s="16" t="s">
        <v>351</v>
      </c>
      <c r="C301" s="17"/>
      <c r="D301" s="17"/>
      <c r="E301" s="17"/>
      <c r="F301" s="17"/>
      <c r="G301" s="23" t="s">
        <v>351</v>
      </c>
      <c r="H301" s="31"/>
      <c r="I301" s="31"/>
      <c r="J301" s="31"/>
      <c r="K301" s="31"/>
      <c r="L301" s="25"/>
    </row>
    <row r="302" spans="1:12" x14ac:dyDescent="0.3">
      <c r="A302" s="10" t="s">
        <v>810</v>
      </c>
      <c r="B302" s="16" t="s">
        <v>351</v>
      </c>
      <c r="C302" s="17"/>
      <c r="D302" s="17"/>
      <c r="E302" s="17"/>
      <c r="F302" s="11" t="s">
        <v>811</v>
      </c>
      <c r="G302" s="12"/>
      <c r="H302" s="45">
        <v>3416.23</v>
      </c>
      <c r="I302" s="45">
        <v>0</v>
      </c>
      <c r="J302" s="45">
        <v>0</v>
      </c>
      <c r="K302" s="45">
        <v>3416.23</v>
      </c>
      <c r="L302" s="46">
        <f>I302-J302</f>
        <v>0</v>
      </c>
    </row>
    <row r="303" spans="1:12" x14ac:dyDescent="0.3">
      <c r="A303" s="18" t="s">
        <v>812</v>
      </c>
      <c r="B303" s="16" t="s">
        <v>351</v>
      </c>
      <c r="C303" s="17"/>
      <c r="D303" s="17"/>
      <c r="E303" s="17"/>
      <c r="F303" s="17"/>
      <c r="G303" s="19" t="s">
        <v>813</v>
      </c>
      <c r="H303" s="28">
        <v>3416.23</v>
      </c>
      <c r="I303" s="28">
        <v>0</v>
      </c>
      <c r="J303" s="28">
        <v>0</v>
      </c>
      <c r="K303" s="28">
        <v>3416.23</v>
      </c>
      <c r="L303" s="21"/>
    </row>
    <row r="304" spans="1:12" x14ac:dyDescent="0.3">
      <c r="A304" s="22" t="s">
        <v>351</v>
      </c>
      <c r="B304" s="16" t="s">
        <v>351</v>
      </c>
      <c r="C304" s="17"/>
      <c r="D304" s="17"/>
      <c r="E304" s="17"/>
      <c r="F304" s="17"/>
      <c r="G304" s="23" t="s">
        <v>351</v>
      </c>
      <c r="H304" s="31"/>
      <c r="I304" s="31"/>
      <c r="J304" s="31"/>
      <c r="K304" s="31"/>
      <c r="L304" s="25"/>
    </row>
    <row r="305" spans="1:12" x14ac:dyDescent="0.3">
      <c r="A305" s="10" t="s">
        <v>814</v>
      </c>
      <c r="B305" s="15" t="s">
        <v>351</v>
      </c>
      <c r="C305" s="11" t="s">
        <v>815</v>
      </c>
      <c r="D305" s="12"/>
      <c r="E305" s="12"/>
      <c r="F305" s="12"/>
      <c r="G305" s="12"/>
      <c r="H305" s="45">
        <v>1553748.7</v>
      </c>
      <c r="I305" s="45">
        <v>130812.87</v>
      </c>
      <c r="J305" s="45">
        <v>0</v>
      </c>
      <c r="K305" s="45">
        <v>1684561.57</v>
      </c>
      <c r="L305" s="46">
        <f>I305-J305</f>
        <v>130812.87</v>
      </c>
    </row>
    <row r="306" spans="1:12" x14ac:dyDescent="0.3">
      <c r="A306" s="10" t="s">
        <v>816</v>
      </c>
      <c r="B306" s="16" t="s">
        <v>351</v>
      </c>
      <c r="C306" s="17"/>
      <c r="D306" s="11" t="s">
        <v>815</v>
      </c>
      <c r="E306" s="12"/>
      <c r="F306" s="12"/>
      <c r="G306" s="12"/>
      <c r="H306" s="45">
        <v>1553748.7</v>
      </c>
      <c r="I306" s="45">
        <v>130812.87</v>
      </c>
      <c r="J306" s="45">
        <v>0</v>
      </c>
      <c r="K306" s="45">
        <v>1684561.57</v>
      </c>
      <c r="L306" s="14"/>
    </row>
    <row r="307" spans="1:12" x14ac:dyDescent="0.3">
      <c r="A307" s="10" t="s">
        <v>817</v>
      </c>
      <c r="B307" s="16" t="s">
        <v>351</v>
      </c>
      <c r="C307" s="17"/>
      <c r="D307" s="17"/>
      <c r="E307" s="11" t="s">
        <v>815</v>
      </c>
      <c r="F307" s="12"/>
      <c r="G307" s="12"/>
      <c r="H307" s="45">
        <v>1553748.7</v>
      </c>
      <c r="I307" s="45">
        <v>130812.87</v>
      </c>
      <c r="J307" s="45">
        <v>0</v>
      </c>
      <c r="K307" s="45">
        <v>1684561.57</v>
      </c>
      <c r="L307" s="14"/>
    </row>
    <row r="308" spans="1:12" x14ac:dyDescent="0.3">
      <c r="A308" s="10" t="s">
        <v>818</v>
      </c>
      <c r="B308" s="16" t="s">
        <v>351</v>
      </c>
      <c r="C308" s="17"/>
      <c r="D308" s="17"/>
      <c r="E308" s="17"/>
      <c r="F308" s="11" t="s">
        <v>819</v>
      </c>
      <c r="G308" s="12"/>
      <c r="H308" s="45">
        <v>1193197.5</v>
      </c>
      <c r="I308" s="45">
        <v>115456.15</v>
      </c>
      <c r="J308" s="45">
        <v>0</v>
      </c>
      <c r="K308" s="45">
        <v>1308653.6499999999</v>
      </c>
      <c r="L308" s="46">
        <f>I308-J308</f>
        <v>115456.15</v>
      </c>
    </row>
    <row r="309" spans="1:12" x14ac:dyDescent="0.3">
      <c r="A309" s="18" t="s">
        <v>820</v>
      </c>
      <c r="B309" s="16" t="s">
        <v>351</v>
      </c>
      <c r="C309" s="17"/>
      <c r="D309" s="17"/>
      <c r="E309" s="17"/>
      <c r="F309" s="17"/>
      <c r="G309" s="19" t="s">
        <v>821</v>
      </c>
      <c r="H309" s="28">
        <v>69518.240000000005</v>
      </c>
      <c r="I309" s="28">
        <v>20306</v>
      </c>
      <c r="J309" s="28">
        <v>0</v>
      </c>
      <c r="K309" s="28">
        <v>89824.24</v>
      </c>
      <c r="L309" s="21"/>
    </row>
    <row r="310" spans="1:12" x14ac:dyDescent="0.3">
      <c r="A310" s="18" t="s">
        <v>822</v>
      </c>
      <c r="B310" s="16" t="s">
        <v>351</v>
      </c>
      <c r="C310" s="17"/>
      <c r="D310" s="17"/>
      <c r="E310" s="17"/>
      <c r="F310" s="17"/>
      <c r="G310" s="19" t="s">
        <v>823</v>
      </c>
      <c r="H310" s="28">
        <v>4410</v>
      </c>
      <c r="I310" s="28">
        <v>0</v>
      </c>
      <c r="J310" s="28">
        <v>0</v>
      </c>
      <c r="K310" s="28">
        <v>4410</v>
      </c>
      <c r="L310" s="21"/>
    </row>
    <row r="311" spans="1:12" x14ac:dyDescent="0.3">
      <c r="A311" s="18" t="s">
        <v>824</v>
      </c>
      <c r="B311" s="16" t="s">
        <v>351</v>
      </c>
      <c r="C311" s="17"/>
      <c r="D311" s="17"/>
      <c r="E311" s="17"/>
      <c r="F311" s="17"/>
      <c r="G311" s="19" t="s">
        <v>825</v>
      </c>
      <c r="H311" s="28">
        <v>0</v>
      </c>
      <c r="I311" s="28">
        <v>95.94</v>
      </c>
      <c r="J311" s="28">
        <v>0</v>
      </c>
      <c r="K311" s="28">
        <v>95.94</v>
      </c>
      <c r="L311" s="21"/>
    </row>
    <row r="312" spans="1:12" x14ac:dyDescent="0.3">
      <c r="A312" s="18" t="s">
        <v>826</v>
      </c>
      <c r="B312" s="16" t="s">
        <v>351</v>
      </c>
      <c r="C312" s="17"/>
      <c r="D312" s="17"/>
      <c r="E312" s="17"/>
      <c r="F312" s="17"/>
      <c r="G312" s="19" t="s">
        <v>827</v>
      </c>
      <c r="H312" s="28">
        <v>50856</v>
      </c>
      <c r="I312" s="28">
        <v>8476</v>
      </c>
      <c r="J312" s="28">
        <v>0</v>
      </c>
      <c r="K312" s="28">
        <v>59332</v>
      </c>
      <c r="L312" s="21"/>
    </row>
    <row r="313" spans="1:12" x14ac:dyDescent="0.3">
      <c r="A313" s="18" t="s">
        <v>828</v>
      </c>
      <c r="B313" s="16" t="s">
        <v>351</v>
      </c>
      <c r="C313" s="17"/>
      <c r="D313" s="17"/>
      <c r="E313" s="17"/>
      <c r="F313" s="17"/>
      <c r="G313" s="19" t="s">
        <v>829</v>
      </c>
      <c r="H313" s="28">
        <v>1835.03</v>
      </c>
      <c r="I313" s="28">
        <v>455.85</v>
      </c>
      <c r="J313" s="28">
        <v>0</v>
      </c>
      <c r="K313" s="28">
        <v>2290.88</v>
      </c>
      <c r="L313" s="21"/>
    </row>
    <row r="314" spans="1:12" x14ac:dyDescent="0.3">
      <c r="A314" s="18" t="s">
        <v>830</v>
      </c>
      <c r="B314" s="16" t="s">
        <v>351</v>
      </c>
      <c r="C314" s="17"/>
      <c r="D314" s="17"/>
      <c r="E314" s="17"/>
      <c r="F314" s="17"/>
      <c r="G314" s="19" t="s">
        <v>831</v>
      </c>
      <c r="H314" s="28">
        <v>53725.760000000002</v>
      </c>
      <c r="I314" s="28">
        <v>12884.51</v>
      </c>
      <c r="J314" s="28">
        <v>0</v>
      </c>
      <c r="K314" s="28">
        <v>66610.27</v>
      </c>
      <c r="L314" s="21"/>
    </row>
    <row r="315" spans="1:12" x14ac:dyDescent="0.3">
      <c r="A315" s="18" t="s">
        <v>832</v>
      </c>
      <c r="B315" s="16" t="s">
        <v>351</v>
      </c>
      <c r="C315" s="17"/>
      <c r="D315" s="17"/>
      <c r="E315" s="17"/>
      <c r="F315" s="17"/>
      <c r="G315" s="19" t="s">
        <v>833</v>
      </c>
      <c r="H315" s="28">
        <v>1012852.47</v>
      </c>
      <c r="I315" s="28">
        <v>60020.35</v>
      </c>
      <c r="J315" s="28">
        <v>0</v>
      </c>
      <c r="K315" s="28">
        <v>1072872.82</v>
      </c>
      <c r="L315" s="21"/>
    </row>
    <row r="316" spans="1:12" x14ac:dyDescent="0.3">
      <c r="A316" s="18" t="s">
        <v>834</v>
      </c>
      <c r="B316" s="16" t="s">
        <v>351</v>
      </c>
      <c r="C316" s="17"/>
      <c r="D316" s="17"/>
      <c r="E316" s="17"/>
      <c r="F316" s="17"/>
      <c r="G316" s="19" t="s">
        <v>835</v>
      </c>
      <c r="H316" s="28">
        <v>0</v>
      </c>
      <c r="I316" s="28">
        <v>13217.5</v>
      </c>
      <c r="J316" s="28">
        <v>0</v>
      </c>
      <c r="K316" s="28">
        <v>13217.5</v>
      </c>
      <c r="L316" s="21"/>
    </row>
    <row r="317" spans="1:12" x14ac:dyDescent="0.3">
      <c r="A317" s="22" t="s">
        <v>351</v>
      </c>
      <c r="B317" s="16" t="s">
        <v>351</v>
      </c>
      <c r="C317" s="17"/>
      <c r="D317" s="17"/>
      <c r="E317" s="17"/>
      <c r="F317" s="17"/>
      <c r="G317" s="23" t="s">
        <v>351</v>
      </c>
      <c r="H317" s="31"/>
      <c r="I317" s="31"/>
      <c r="J317" s="31"/>
      <c r="K317" s="31"/>
      <c r="L317" s="25"/>
    </row>
    <row r="318" spans="1:12" x14ac:dyDescent="0.3">
      <c r="A318" s="10" t="s">
        <v>836</v>
      </c>
      <c r="B318" s="16" t="s">
        <v>351</v>
      </c>
      <c r="C318" s="17"/>
      <c r="D318" s="17"/>
      <c r="E318" s="17"/>
      <c r="F318" s="11" t="s">
        <v>837</v>
      </c>
      <c r="G318" s="12"/>
      <c r="H318" s="45">
        <v>8550</v>
      </c>
      <c r="I318" s="45">
        <v>800</v>
      </c>
      <c r="J318" s="45">
        <v>0</v>
      </c>
      <c r="K318" s="45">
        <v>9350</v>
      </c>
      <c r="L318" s="46">
        <f>I318-J318</f>
        <v>800</v>
      </c>
    </row>
    <row r="319" spans="1:12" x14ac:dyDescent="0.3">
      <c r="A319" s="18" t="s">
        <v>838</v>
      </c>
      <c r="B319" s="16" t="s">
        <v>351</v>
      </c>
      <c r="C319" s="17"/>
      <c r="D319" s="17"/>
      <c r="E319" s="17"/>
      <c r="F319" s="17"/>
      <c r="G319" s="19" t="s">
        <v>839</v>
      </c>
      <c r="H319" s="28">
        <v>4800</v>
      </c>
      <c r="I319" s="28">
        <v>800</v>
      </c>
      <c r="J319" s="28">
        <v>0</v>
      </c>
      <c r="K319" s="28">
        <v>5600</v>
      </c>
      <c r="L319" s="21"/>
    </row>
    <row r="320" spans="1:12" x14ac:dyDescent="0.3">
      <c r="A320" s="18" t="s">
        <v>840</v>
      </c>
      <c r="B320" s="16" t="s">
        <v>351</v>
      </c>
      <c r="C320" s="17"/>
      <c r="D320" s="17"/>
      <c r="E320" s="17"/>
      <c r="F320" s="17"/>
      <c r="G320" s="19" t="s">
        <v>841</v>
      </c>
      <c r="H320" s="28">
        <v>3750</v>
      </c>
      <c r="I320" s="28">
        <v>0</v>
      </c>
      <c r="J320" s="28">
        <v>0</v>
      </c>
      <c r="K320" s="28">
        <v>3750</v>
      </c>
      <c r="L320" s="21"/>
    </row>
    <row r="321" spans="1:12" x14ac:dyDescent="0.3">
      <c r="A321" s="22" t="s">
        <v>351</v>
      </c>
      <c r="B321" s="16" t="s">
        <v>351</v>
      </c>
      <c r="C321" s="17"/>
      <c r="D321" s="17"/>
      <c r="E321" s="17"/>
      <c r="F321" s="17"/>
      <c r="G321" s="23" t="s">
        <v>351</v>
      </c>
      <c r="H321" s="31"/>
      <c r="I321" s="31"/>
      <c r="J321" s="31"/>
      <c r="K321" s="31"/>
      <c r="L321" s="25"/>
    </row>
    <row r="322" spans="1:12" x14ac:dyDescent="0.3">
      <c r="A322" s="10" t="s">
        <v>842</v>
      </c>
      <c r="B322" s="16" t="s">
        <v>351</v>
      </c>
      <c r="C322" s="17"/>
      <c r="D322" s="17"/>
      <c r="E322" s="17"/>
      <c r="F322" s="11" t="s">
        <v>843</v>
      </c>
      <c r="G322" s="12"/>
      <c r="H322" s="45">
        <v>84992.41</v>
      </c>
      <c r="I322" s="45">
        <v>14556.72</v>
      </c>
      <c r="J322" s="45">
        <v>0</v>
      </c>
      <c r="K322" s="45">
        <v>99549.13</v>
      </c>
      <c r="L322" s="46">
        <f>I322-J322</f>
        <v>14556.72</v>
      </c>
    </row>
    <row r="323" spans="1:12" x14ac:dyDescent="0.3">
      <c r="A323" s="18" t="s">
        <v>844</v>
      </c>
      <c r="B323" s="16" t="s">
        <v>351</v>
      </c>
      <c r="C323" s="17"/>
      <c r="D323" s="17"/>
      <c r="E323" s="17"/>
      <c r="F323" s="17"/>
      <c r="G323" s="19" t="s">
        <v>845</v>
      </c>
      <c r="H323" s="28">
        <v>84992.41</v>
      </c>
      <c r="I323" s="28">
        <v>14556.72</v>
      </c>
      <c r="J323" s="28">
        <v>0</v>
      </c>
      <c r="K323" s="28">
        <v>99549.13</v>
      </c>
      <c r="L323" s="21"/>
    </row>
    <row r="324" spans="1:12" x14ac:dyDescent="0.3">
      <c r="A324" s="22" t="s">
        <v>351</v>
      </c>
      <c r="B324" s="16" t="s">
        <v>351</v>
      </c>
      <c r="C324" s="17"/>
      <c r="D324" s="17"/>
      <c r="E324" s="17"/>
      <c r="F324" s="17"/>
      <c r="G324" s="23" t="s">
        <v>351</v>
      </c>
      <c r="H324" s="31"/>
      <c r="I324" s="31"/>
      <c r="J324" s="31"/>
      <c r="K324" s="31"/>
      <c r="L324" s="25"/>
    </row>
    <row r="325" spans="1:12" x14ac:dyDescent="0.3">
      <c r="A325" s="10" t="s">
        <v>846</v>
      </c>
      <c r="B325" s="16" t="s">
        <v>351</v>
      </c>
      <c r="C325" s="17"/>
      <c r="D325" s="17"/>
      <c r="E325" s="17"/>
      <c r="F325" s="11" t="s">
        <v>805</v>
      </c>
      <c r="G325" s="12"/>
      <c r="H325" s="45">
        <v>267008.78999999998</v>
      </c>
      <c r="I325" s="45">
        <v>0</v>
      </c>
      <c r="J325" s="45">
        <v>0</v>
      </c>
      <c r="K325" s="45">
        <v>267008.78999999998</v>
      </c>
      <c r="L325" s="46">
        <f>I325-J325</f>
        <v>0</v>
      </c>
    </row>
    <row r="326" spans="1:12" x14ac:dyDescent="0.3">
      <c r="A326" s="18" t="s">
        <v>847</v>
      </c>
      <c r="B326" s="16" t="s">
        <v>351</v>
      </c>
      <c r="C326" s="17"/>
      <c r="D326" s="17"/>
      <c r="E326" s="17"/>
      <c r="F326" s="17"/>
      <c r="G326" s="19" t="s">
        <v>807</v>
      </c>
      <c r="H326" s="28">
        <v>3131.82</v>
      </c>
      <c r="I326" s="28">
        <v>0</v>
      </c>
      <c r="J326" s="28">
        <v>0</v>
      </c>
      <c r="K326" s="28">
        <v>3131.82</v>
      </c>
      <c r="L326" s="21"/>
    </row>
    <row r="327" spans="1:12" x14ac:dyDescent="0.3">
      <c r="A327" s="18" t="s">
        <v>850</v>
      </c>
      <c r="B327" s="16" t="s">
        <v>351</v>
      </c>
      <c r="C327" s="17"/>
      <c r="D327" s="17"/>
      <c r="E327" s="17"/>
      <c r="F327" s="17"/>
      <c r="G327" s="19" t="s">
        <v>851</v>
      </c>
      <c r="H327" s="28">
        <v>246347.88</v>
      </c>
      <c r="I327" s="28">
        <v>0</v>
      </c>
      <c r="J327" s="28">
        <v>0</v>
      </c>
      <c r="K327" s="28">
        <v>246347.88</v>
      </c>
      <c r="L327" s="21"/>
    </row>
    <row r="328" spans="1:12" x14ac:dyDescent="0.3">
      <c r="A328" s="18" t="s">
        <v>852</v>
      </c>
      <c r="B328" s="16" t="s">
        <v>351</v>
      </c>
      <c r="C328" s="17"/>
      <c r="D328" s="17"/>
      <c r="E328" s="17"/>
      <c r="F328" s="17"/>
      <c r="G328" s="19" t="s">
        <v>809</v>
      </c>
      <c r="H328" s="28">
        <v>17529.09</v>
      </c>
      <c r="I328" s="28">
        <v>0</v>
      </c>
      <c r="J328" s="28">
        <v>0</v>
      </c>
      <c r="K328" s="28">
        <v>17529.09</v>
      </c>
      <c r="L328" s="21"/>
    </row>
    <row r="329" spans="1:12" x14ac:dyDescent="0.3">
      <c r="A329" s="22" t="s">
        <v>351</v>
      </c>
      <c r="B329" s="16" t="s">
        <v>351</v>
      </c>
      <c r="C329" s="17"/>
      <c r="D329" s="17"/>
      <c r="E329" s="17"/>
      <c r="F329" s="17"/>
      <c r="G329" s="23" t="s">
        <v>351</v>
      </c>
      <c r="H329" s="31"/>
      <c r="I329" s="31"/>
      <c r="J329" s="31"/>
      <c r="K329" s="31"/>
      <c r="L329" s="25"/>
    </row>
    <row r="330" spans="1:12" x14ac:dyDescent="0.3">
      <c r="A330" s="10" t="s">
        <v>853</v>
      </c>
      <c r="B330" s="15" t="s">
        <v>351</v>
      </c>
      <c r="C330" s="11" t="s">
        <v>854</v>
      </c>
      <c r="D330" s="12"/>
      <c r="E330" s="12"/>
      <c r="F330" s="12"/>
      <c r="G330" s="12"/>
      <c r="H330" s="45">
        <v>133461.95000000001</v>
      </c>
      <c r="I330" s="45">
        <v>7010.06</v>
      </c>
      <c r="J330" s="45">
        <v>0.06</v>
      </c>
      <c r="K330" s="45">
        <v>140471.95000000001</v>
      </c>
      <c r="L330" s="46">
        <f>I330-J330</f>
        <v>7010</v>
      </c>
    </row>
    <row r="331" spans="1:12" x14ac:dyDescent="0.3">
      <c r="A331" s="10" t="s">
        <v>855</v>
      </c>
      <c r="B331" s="16" t="s">
        <v>351</v>
      </c>
      <c r="C331" s="17"/>
      <c r="D331" s="11" t="s">
        <v>854</v>
      </c>
      <c r="E331" s="12"/>
      <c r="F331" s="12"/>
      <c r="G331" s="12"/>
      <c r="H331" s="45">
        <v>133461.95000000001</v>
      </c>
      <c r="I331" s="45">
        <v>7010.06</v>
      </c>
      <c r="J331" s="45">
        <v>0.06</v>
      </c>
      <c r="K331" s="45">
        <v>140471.95000000001</v>
      </c>
      <c r="L331" s="14"/>
    </row>
    <row r="332" spans="1:12" x14ac:dyDescent="0.3">
      <c r="A332" s="10" t="s">
        <v>856</v>
      </c>
      <c r="B332" s="16" t="s">
        <v>351</v>
      </c>
      <c r="C332" s="17"/>
      <c r="D332" s="17"/>
      <c r="E332" s="11" t="s">
        <v>857</v>
      </c>
      <c r="F332" s="12"/>
      <c r="G332" s="12"/>
      <c r="H332" s="45">
        <v>133461.95000000001</v>
      </c>
      <c r="I332" s="45">
        <v>7010.06</v>
      </c>
      <c r="J332" s="45">
        <v>0.06</v>
      </c>
      <c r="K332" s="45">
        <v>140471.95000000001</v>
      </c>
      <c r="L332" s="14"/>
    </row>
    <row r="333" spans="1:12" x14ac:dyDescent="0.3">
      <c r="A333" s="10" t="s">
        <v>858</v>
      </c>
      <c r="B333" s="16" t="s">
        <v>351</v>
      </c>
      <c r="C333" s="17"/>
      <c r="D333" s="17"/>
      <c r="E333" s="17"/>
      <c r="F333" s="11" t="s">
        <v>859</v>
      </c>
      <c r="G333" s="12"/>
      <c r="H333" s="45">
        <v>103277.64</v>
      </c>
      <c r="I333" s="45">
        <v>5223.75</v>
      </c>
      <c r="J333" s="45">
        <v>0</v>
      </c>
      <c r="K333" s="45">
        <v>108501.39</v>
      </c>
      <c r="L333" s="46">
        <f>I333-J333</f>
        <v>5223.75</v>
      </c>
    </row>
    <row r="334" spans="1:12" x14ac:dyDescent="0.3">
      <c r="A334" s="18" t="s">
        <v>860</v>
      </c>
      <c r="B334" s="16" t="s">
        <v>351</v>
      </c>
      <c r="C334" s="17"/>
      <c r="D334" s="17"/>
      <c r="E334" s="17"/>
      <c r="F334" s="17"/>
      <c r="G334" s="19" t="s">
        <v>861</v>
      </c>
      <c r="H334" s="28">
        <v>103277.64</v>
      </c>
      <c r="I334" s="28">
        <v>5223.75</v>
      </c>
      <c r="J334" s="28">
        <v>0</v>
      </c>
      <c r="K334" s="28">
        <v>108501.39</v>
      </c>
      <c r="L334" s="21"/>
    </row>
    <row r="335" spans="1:12" x14ac:dyDescent="0.3">
      <c r="A335" s="22" t="s">
        <v>351</v>
      </c>
      <c r="B335" s="16" t="s">
        <v>351</v>
      </c>
      <c r="C335" s="17"/>
      <c r="D335" s="17"/>
      <c r="E335" s="17"/>
      <c r="F335" s="17"/>
      <c r="G335" s="23" t="s">
        <v>351</v>
      </c>
      <c r="H335" s="31"/>
      <c r="I335" s="31"/>
      <c r="J335" s="31"/>
      <c r="K335" s="31"/>
      <c r="L335" s="25"/>
    </row>
    <row r="336" spans="1:12" x14ac:dyDescent="0.3">
      <c r="A336" s="10" t="s">
        <v>862</v>
      </c>
      <c r="B336" s="16" t="s">
        <v>351</v>
      </c>
      <c r="C336" s="17"/>
      <c r="D336" s="17"/>
      <c r="E336" s="17"/>
      <c r="F336" s="11" t="s">
        <v>863</v>
      </c>
      <c r="G336" s="12"/>
      <c r="H336" s="45">
        <v>7700</v>
      </c>
      <c r="I336" s="45">
        <v>0</v>
      </c>
      <c r="J336" s="45">
        <v>0</v>
      </c>
      <c r="K336" s="45">
        <v>7700</v>
      </c>
      <c r="L336" s="46">
        <f>I336-J336</f>
        <v>0</v>
      </c>
    </row>
    <row r="337" spans="1:12" x14ac:dyDescent="0.3">
      <c r="A337" s="18" t="s">
        <v>864</v>
      </c>
      <c r="B337" s="16" t="s">
        <v>351</v>
      </c>
      <c r="C337" s="17"/>
      <c r="D337" s="17"/>
      <c r="E337" s="17"/>
      <c r="F337" s="17"/>
      <c r="G337" s="19" t="s">
        <v>865</v>
      </c>
      <c r="H337" s="28">
        <v>7700</v>
      </c>
      <c r="I337" s="28">
        <v>0</v>
      </c>
      <c r="J337" s="28">
        <v>0</v>
      </c>
      <c r="K337" s="28">
        <v>7700</v>
      </c>
      <c r="L337" s="21"/>
    </row>
    <row r="338" spans="1:12" x14ac:dyDescent="0.3">
      <c r="A338" s="22" t="s">
        <v>351</v>
      </c>
      <c r="B338" s="16" t="s">
        <v>351</v>
      </c>
      <c r="C338" s="17"/>
      <c r="D338" s="17"/>
      <c r="E338" s="17"/>
      <c r="F338" s="17"/>
      <c r="G338" s="23" t="s">
        <v>351</v>
      </c>
      <c r="H338" s="31"/>
      <c r="I338" s="31"/>
      <c r="J338" s="31"/>
      <c r="K338" s="31"/>
      <c r="L338" s="25"/>
    </row>
    <row r="339" spans="1:12" x14ac:dyDescent="0.3">
      <c r="A339" s="10" t="s">
        <v>866</v>
      </c>
      <c r="B339" s="16" t="s">
        <v>351</v>
      </c>
      <c r="C339" s="17"/>
      <c r="D339" s="17"/>
      <c r="E339" s="17"/>
      <c r="F339" s="11" t="s">
        <v>867</v>
      </c>
      <c r="G339" s="12"/>
      <c r="H339" s="45">
        <v>11766.62</v>
      </c>
      <c r="I339" s="45">
        <v>0</v>
      </c>
      <c r="J339" s="45">
        <v>0</v>
      </c>
      <c r="K339" s="45">
        <v>11766.62</v>
      </c>
      <c r="L339" s="46">
        <f>I339-J339</f>
        <v>0</v>
      </c>
    </row>
    <row r="340" spans="1:12" x14ac:dyDescent="0.3">
      <c r="A340" s="18" t="s">
        <v>868</v>
      </c>
      <c r="B340" s="16" t="s">
        <v>351</v>
      </c>
      <c r="C340" s="17"/>
      <c r="D340" s="17"/>
      <c r="E340" s="17"/>
      <c r="F340" s="17"/>
      <c r="G340" s="19" t="s">
        <v>869</v>
      </c>
      <c r="H340" s="28">
        <v>11766.62</v>
      </c>
      <c r="I340" s="28">
        <v>0</v>
      </c>
      <c r="J340" s="28">
        <v>0</v>
      </c>
      <c r="K340" s="28">
        <v>11766.62</v>
      </c>
      <c r="L340" s="21"/>
    </row>
    <row r="341" spans="1:12" x14ac:dyDescent="0.3">
      <c r="A341" s="22" t="s">
        <v>351</v>
      </c>
      <c r="B341" s="16" t="s">
        <v>351</v>
      </c>
      <c r="C341" s="17"/>
      <c r="D341" s="17"/>
      <c r="E341" s="17"/>
      <c r="F341" s="17"/>
      <c r="G341" s="23" t="s">
        <v>351</v>
      </c>
      <c r="H341" s="31"/>
      <c r="I341" s="31"/>
      <c r="J341" s="31"/>
      <c r="K341" s="31"/>
      <c r="L341" s="25"/>
    </row>
    <row r="342" spans="1:12" x14ac:dyDescent="0.3">
      <c r="A342" s="10" t="s">
        <v>870</v>
      </c>
      <c r="B342" s="16" t="s">
        <v>351</v>
      </c>
      <c r="C342" s="17"/>
      <c r="D342" s="17"/>
      <c r="E342" s="17"/>
      <c r="F342" s="11" t="s">
        <v>805</v>
      </c>
      <c r="G342" s="12"/>
      <c r="H342" s="45">
        <v>10717.69</v>
      </c>
      <c r="I342" s="45">
        <v>1786.31</v>
      </c>
      <c r="J342" s="45">
        <v>0.06</v>
      </c>
      <c r="K342" s="45">
        <v>12503.94</v>
      </c>
      <c r="L342" s="46">
        <f>I342-J342</f>
        <v>1786.25</v>
      </c>
    </row>
    <row r="343" spans="1:12" x14ac:dyDescent="0.3">
      <c r="A343" s="18" t="s">
        <v>872</v>
      </c>
      <c r="B343" s="16" t="s">
        <v>351</v>
      </c>
      <c r="C343" s="17"/>
      <c r="D343" s="17"/>
      <c r="E343" s="17"/>
      <c r="F343" s="17"/>
      <c r="G343" s="19" t="s">
        <v>873</v>
      </c>
      <c r="H343" s="28">
        <v>10717.69</v>
      </c>
      <c r="I343" s="28">
        <v>1786.31</v>
      </c>
      <c r="J343" s="28">
        <v>0.06</v>
      </c>
      <c r="K343" s="28">
        <v>12503.94</v>
      </c>
      <c r="L343" s="21"/>
    </row>
    <row r="344" spans="1:12" x14ac:dyDescent="0.3">
      <c r="A344" s="10" t="s">
        <v>351</v>
      </c>
      <c r="B344" s="16" t="s">
        <v>351</v>
      </c>
      <c r="C344" s="17"/>
      <c r="D344" s="17"/>
      <c r="E344" s="11" t="s">
        <v>351</v>
      </c>
      <c r="F344" s="12"/>
      <c r="G344" s="12"/>
      <c r="H344" s="54"/>
      <c r="I344" s="54"/>
      <c r="J344" s="54"/>
      <c r="K344" s="54"/>
      <c r="L344" s="12"/>
    </row>
    <row r="345" spans="1:12" x14ac:dyDescent="0.3">
      <c r="A345" s="10" t="s">
        <v>874</v>
      </c>
      <c r="B345" s="15" t="s">
        <v>351</v>
      </c>
      <c r="C345" s="11" t="s">
        <v>875</v>
      </c>
      <c r="D345" s="12"/>
      <c r="E345" s="12"/>
      <c r="F345" s="12"/>
      <c r="G345" s="12"/>
      <c r="H345" s="45">
        <v>1036095.36</v>
      </c>
      <c r="I345" s="45">
        <v>160226</v>
      </c>
      <c r="J345" s="45">
        <v>0.11</v>
      </c>
      <c r="K345" s="45">
        <v>1196321.25</v>
      </c>
      <c r="L345" s="46">
        <f>I345-J345</f>
        <v>160225.89000000001</v>
      </c>
    </row>
    <row r="346" spans="1:12" x14ac:dyDescent="0.3">
      <c r="A346" s="10" t="s">
        <v>876</v>
      </c>
      <c r="B346" s="16" t="s">
        <v>351</v>
      </c>
      <c r="C346" s="17"/>
      <c r="D346" s="11" t="s">
        <v>875</v>
      </c>
      <c r="E346" s="12"/>
      <c r="F346" s="12"/>
      <c r="G346" s="12"/>
      <c r="H346" s="45">
        <v>1036095.36</v>
      </c>
      <c r="I346" s="45">
        <v>160226</v>
      </c>
      <c r="J346" s="45">
        <v>0.11</v>
      </c>
      <c r="K346" s="45">
        <v>1196321.25</v>
      </c>
      <c r="L346" s="14"/>
    </row>
    <row r="347" spans="1:12" x14ac:dyDescent="0.3">
      <c r="A347" s="10" t="s">
        <v>877</v>
      </c>
      <c r="B347" s="16" t="s">
        <v>351</v>
      </c>
      <c r="C347" s="17"/>
      <c r="D347" s="17"/>
      <c r="E347" s="11" t="s">
        <v>875</v>
      </c>
      <c r="F347" s="12"/>
      <c r="G347" s="12"/>
      <c r="H347" s="45">
        <v>1036095.36</v>
      </c>
      <c r="I347" s="45">
        <v>160226</v>
      </c>
      <c r="J347" s="45">
        <v>0.11</v>
      </c>
      <c r="K347" s="45">
        <v>1196321.25</v>
      </c>
      <c r="L347" s="14"/>
    </row>
    <row r="348" spans="1:12" x14ac:dyDescent="0.3">
      <c r="A348" s="10" t="s">
        <v>878</v>
      </c>
      <c r="B348" s="16" t="s">
        <v>351</v>
      </c>
      <c r="C348" s="17"/>
      <c r="D348" s="17"/>
      <c r="E348" s="17"/>
      <c r="F348" s="11" t="s">
        <v>863</v>
      </c>
      <c r="G348" s="12"/>
      <c r="H348" s="45">
        <v>537805.65</v>
      </c>
      <c r="I348" s="45">
        <v>88903.2</v>
      </c>
      <c r="J348" s="45">
        <v>0.11</v>
      </c>
      <c r="K348" s="45">
        <v>626708.74</v>
      </c>
      <c r="L348" s="46">
        <f>I348-J348</f>
        <v>88903.09</v>
      </c>
    </row>
    <row r="349" spans="1:12" x14ac:dyDescent="0.3">
      <c r="A349" s="18" t="s">
        <v>879</v>
      </c>
      <c r="B349" s="16" t="s">
        <v>351</v>
      </c>
      <c r="C349" s="17"/>
      <c r="D349" s="17"/>
      <c r="E349" s="17"/>
      <c r="F349" s="17"/>
      <c r="G349" s="19" t="s">
        <v>880</v>
      </c>
      <c r="H349" s="28">
        <v>537805.65</v>
      </c>
      <c r="I349" s="28">
        <v>88903.2</v>
      </c>
      <c r="J349" s="28">
        <v>0.11</v>
      </c>
      <c r="K349" s="28">
        <v>626708.74</v>
      </c>
      <c r="L349" s="21"/>
    </row>
    <row r="350" spans="1:12" x14ac:dyDescent="0.3">
      <c r="A350" s="22" t="s">
        <v>351</v>
      </c>
      <c r="B350" s="16" t="s">
        <v>351</v>
      </c>
      <c r="C350" s="17"/>
      <c r="D350" s="17"/>
      <c r="E350" s="17"/>
      <c r="F350" s="17"/>
      <c r="G350" s="23" t="s">
        <v>351</v>
      </c>
      <c r="H350" s="31"/>
      <c r="I350" s="31"/>
      <c r="J350" s="31"/>
      <c r="K350" s="31"/>
      <c r="L350" s="25"/>
    </row>
    <row r="351" spans="1:12" x14ac:dyDescent="0.3">
      <c r="A351" s="10" t="s">
        <v>881</v>
      </c>
      <c r="B351" s="16" t="s">
        <v>351</v>
      </c>
      <c r="C351" s="17"/>
      <c r="D351" s="17"/>
      <c r="E351" s="17"/>
      <c r="F351" s="11" t="s">
        <v>882</v>
      </c>
      <c r="G351" s="12"/>
      <c r="H351" s="45">
        <v>481354.71</v>
      </c>
      <c r="I351" s="45">
        <v>71322.8</v>
      </c>
      <c r="J351" s="45">
        <v>0</v>
      </c>
      <c r="K351" s="45">
        <v>552677.51</v>
      </c>
      <c r="L351" s="46">
        <f>I351-J351</f>
        <v>71322.8</v>
      </c>
    </row>
    <row r="352" spans="1:12" x14ac:dyDescent="0.3">
      <c r="A352" s="18" t="s">
        <v>883</v>
      </c>
      <c r="B352" s="16" t="s">
        <v>351</v>
      </c>
      <c r="C352" s="17"/>
      <c r="D352" s="17"/>
      <c r="E352" s="17"/>
      <c r="F352" s="17"/>
      <c r="G352" s="19" t="s">
        <v>884</v>
      </c>
      <c r="H352" s="28">
        <v>437270</v>
      </c>
      <c r="I352" s="28">
        <v>59455</v>
      </c>
      <c r="J352" s="28">
        <v>0</v>
      </c>
      <c r="K352" s="28">
        <v>496725</v>
      </c>
      <c r="L352" s="46">
        <f t="shared" ref="L352:L353" si="2">I352-J352</f>
        <v>59455</v>
      </c>
    </row>
    <row r="353" spans="1:12" x14ac:dyDescent="0.3">
      <c r="A353" s="18" t="s">
        <v>885</v>
      </c>
      <c r="B353" s="16" t="s">
        <v>351</v>
      </c>
      <c r="C353" s="17"/>
      <c r="D353" s="17"/>
      <c r="E353" s="17"/>
      <c r="F353" s="17"/>
      <c r="G353" s="19" t="s">
        <v>886</v>
      </c>
      <c r="H353" s="28">
        <v>44084.71</v>
      </c>
      <c r="I353" s="28">
        <v>11867.8</v>
      </c>
      <c r="J353" s="28">
        <v>0</v>
      </c>
      <c r="K353" s="28">
        <v>55952.51</v>
      </c>
      <c r="L353" s="46">
        <f t="shared" si="2"/>
        <v>11867.8</v>
      </c>
    </row>
    <row r="354" spans="1:12" x14ac:dyDescent="0.3">
      <c r="A354" s="22" t="s">
        <v>351</v>
      </c>
      <c r="B354" s="16" t="s">
        <v>351</v>
      </c>
      <c r="C354" s="17"/>
      <c r="D354" s="17"/>
      <c r="E354" s="17"/>
      <c r="F354" s="17"/>
      <c r="G354" s="23" t="s">
        <v>351</v>
      </c>
      <c r="H354" s="31"/>
      <c r="I354" s="31"/>
      <c r="J354" s="31"/>
      <c r="K354" s="31"/>
      <c r="L354" s="25"/>
    </row>
    <row r="355" spans="1:12" x14ac:dyDescent="0.3">
      <c r="A355" s="10" t="s">
        <v>887</v>
      </c>
      <c r="B355" s="16" t="s">
        <v>351</v>
      </c>
      <c r="C355" s="17"/>
      <c r="D355" s="17"/>
      <c r="E355" s="17"/>
      <c r="F355" s="11" t="s">
        <v>805</v>
      </c>
      <c r="G355" s="12"/>
      <c r="H355" s="45">
        <v>16935</v>
      </c>
      <c r="I355" s="45">
        <v>0</v>
      </c>
      <c r="J355" s="45">
        <v>0</v>
      </c>
      <c r="K355" s="45">
        <v>16935</v>
      </c>
      <c r="L355" s="46">
        <f>I355-J355</f>
        <v>0</v>
      </c>
    </row>
    <row r="356" spans="1:12" x14ac:dyDescent="0.3">
      <c r="A356" s="18" t="s">
        <v>888</v>
      </c>
      <c r="B356" s="16" t="s">
        <v>351</v>
      </c>
      <c r="C356" s="17"/>
      <c r="D356" s="17"/>
      <c r="E356" s="17"/>
      <c r="F356" s="17"/>
      <c r="G356" s="19" t="s">
        <v>807</v>
      </c>
      <c r="H356" s="28">
        <v>16435</v>
      </c>
      <c r="I356" s="28">
        <v>0</v>
      </c>
      <c r="J356" s="28">
        <v>0</v>
      </c>
      <c r="K356" s="28">
        <v>16435</v>
      </c>
      <c r="L356" s="21"/>
    </row>
    <row r="357" spans="1:12" x14ac:dyDescent="0.3">
      <c r="A357" s="18" t="s">
        <v>889</v>
      </c>
      <c r="B357" s="16" t="s">
        <v>351</v>
      </c>
      <c r="C357" s="17"/>
      <c r="D357" s="17"/>
      <c r="E357" s="17"/>
      <c r="F357" s="17"/>
      <c r="G357" s="19" t="s">
        <v>809</v>
      </c>
      <c r="H357" s="28">
        <v>500</v>
      </c>
      <c r="I357" s="28">
        <v>0</v>
      </c>
      <c r="J357" s="28">
        <v>0</v>
      </c>
      <c r="K357" s="28">
        <v>500</v>
      </c>
      <c r="L357" s="21"/>
    </row>
    <row r="358" spans="1:12" x14ac:dyDescent="0.3">
      <c r="A358" s="22" t="s">
        <v>351</v>
      </c>
      <c r="B358" s="16" t="s">
        <v>351</v>
      </c>
      <c r="C358" s="17"/>
      <c r="D358" s="17"/>
      <c r="E358" s="17"/>
      <c r="F358" s="17"/>
      <c r="G358" s="23" t="s">
        <v>351</v>
      </c>
      <c r="H358" s="31"/>
      <c r="I358" s="31"/>
      <c r="J358" s="31"/>
      <c r="K358" s="31"/>
      <c r="L358" s="25"/>
    </row>
    <row r="359" spans="1:12" x14ac:dyDescent="0.3">
      <c r="A359" s="10" t="s">
        <v>890</v>
      </c>
      <c r="B359" s="15" t="s">
        <v>351</v>
      </c>
      <c r="C359" s="11" t="s">
        <v>891</v>
      </c>
      <c r="D359" s="12"/>
      <c r="E359" s="12"/>
      <c r="F359" s="12"/>
      <c r="G359" s="12"/>
      <c r="H359" s="45">
        <v>1043315.9</v>
      </c>
      <c r="I359" s="45">
        <v>167341.39000000001</v>
      </c>
      <c r="J359" s="45">
        <v>766.36</v>
      </c>
      <c r="K359" s="45">
        <v>1209890.93</v>
      </c>
      <c r="L359" s="46">
        <f>I359-J359</f>
        <v>166575.03000000003</v>
      </c>
    </row>
    <row r="360" spans="1:12" x14ac:dyDescent="0.3">
      <c r="A360" s="10" t="s">
        <v>892</v>
      </c>
      <c r="B360" s="16" t="s">
        <v>351</v>
      </c>
      <c r="C360" s="17"/>
      <c r="D360" s="11" t="s">
        <v>891</v>
      </c>
      <c r="E360" s="12"/>
      <c r="F360" s="12"/>
      <c r="G360" s="12"/>
      <c r="H360" s="45">
        <v>1043315.9</v>
      </c>
      <c r="I360" s="45">
        <v>167341.39000000001</v>
      </c>
      <c r="J360" s="45">
        <v>766.36</v>
      </c>
      <c r="K360" s="45">
        <v>1209890.93</v>
      </c>
      <c r="L360" s="14"/>
    </row>
    <row r="361" spans="1:12" x14ac:dyDescent="0.3">
      <c r="A361" s="10" t="s">
        <v>893</v>
      </c>
      <c r="B361" s="16" t="s">
        <v>351</v>
      </c>
      <c r="C361" s="17"/>
      <c r="D361" s="17"/>
      <c r="E361" s="11" t="s">
        <v>891</v>
      </c>
      <c r="F361" s="12"/>
      <c r="G361" s="12"/>
      <c r="H361" s="45">
        <v>1043315.9</v>
      </c>
      <c r="I361" s="45">
        <v>167341.39000000001</v>
      </c>
      <c r="J361" s="45">
        <v>766.36</v>
      </c>
      <c r="K361" s="45">
        <v>1209890.93</v>
      </c>
      <c r="L361" s="14"/>
    </row>
    <row r="362" spans="1:12" x14ac:dyDescent="0.3">
      <c r="A362" s="10" t="s">
        <v>894</v>
      </c>
      <c r="B362" s="16" t="s">
        <v>351</v>
      </c>
      <c r="C362" s="17"/>
      <c r="D362" s="17"/>
      <c r="E362" s="17"/>
      <c r="F362" s="11" t="s">
        <v>895</v>
      </c>
      <c r="G362" s="12"/>
      <c r="H362" s="45">
        <v>53442.080000000002</v>
      </c>
      <c r="I362" s="45">
        <v>24247.5</v>
      </c>
      <c r="J362" s="45">
        <v>0</v>
      </c>
      <c r="K362" s="45">
        <v>77689.58</v>
      </c>
      <c r="L362" s="46">
        <f>I362-J362</f>
        <v>24247.5</v>
      </c>
    </row>
    <row r="363" spans="1:12" x14ac:dyDescent="0.3">
      <c r="A363" s="18" t="s">
        <v>896</v>
      </c>
      <c r="B363" s="16" t="s">
        <v>351</v>
      </c>
      <c r="C363" s="17"/>
      <c r="D363" s="17"/>
      <c r="E363" s="17"/>
      <c r="F363" s="17"/>
      <c r="G363" s="19" t="s">
        <v>895</v>
      </c>
      <c r="H363" s="28">
        <v>53442.080000000002</v>
      </c>
      <c r="I363" s="28">
        <v>24247.5</v>
      </c>
      <c r="J363" s="28">
        <v>0</v>
      </c>
      <c r="K363" s="28">
        <v>77689.58</v>
      </c>
      <c r="L363" s="21"/>
    </row>
    <row r="364" spans="1:12" x14ac:dyDescent="0.3">
      <c r="A364" s="22" t="s">
        <v>351</v>
      </c>
      <c r="B364" s="16" t="s">
        <v>351</v>
      </c>
      <c r="C364" s="17"/>
      <c r="D364" s="17"/>
      <c r="E364" s="17"/>
      <c r="F364" s="17"/>
      <c r="G364" s="23" t="s">
        <v>351</v>
      </c>
      <c r="H364" s="31"/>
      <c r="I364" s="31"/>
      <c r="J364" s="31"/>
      <c r="K364" s="31"/>
      <c r="L364" s="25"/>
    </row>
    <row r="365" spans="1:12" x14ac:dyDescent="0.3">
      <c r="A365" s="10" t="s">
        <v>897</v>
      </c>
      <c r="B365" s="16" t="s">
        <v>351</v>
      </c>
      <c r="C365" s="17"/>
      <c r="D365" s="17"/>
      <c r="E365" s="17"/>
      <c r="F365" s="11" t="s">
        <v>898</v>
      </c>
      <c r="G365" s="12"/>
      <c r="H365" s="45">
        <v>29542.68</v>
      </c>
      <c r="I365" s="45">
        <v>3040</v>
      </c>
      <c r="J365" s="45">
        <v>0</v>
      </c>
      <c r="K365" s="45">
        <v>32582.68</v>
      </c>
      <c r="L365" s="46">
        <f>I365-J365</f>
        <v>3040</v>
      </c>
    </row>
    <row r="366" spans="1:12" x14ac:dyDescent="0.3">
      <c r="A366" s="18" t="s">
        <v>899</v>
      </c>
      <c r="B366" s="16" t="s">
        <v>351</v>
      </c>
      <c r="C366" s="17"/>
      <c r="D366" s="17"/>
      <c r="E366" s="17"/>
      <c r="F366" s="17"/>
      <c r="G366" s="19" t="s">
        <v>900</v>
      </c>
      <c r="H366" s="28">
        <v>3200</v>
      </c>
      <c r="I366" s="28">
        <v>3040</v>
      </c>
      <c r="J366" s="28">
        <v>0</v>
      </c>
      <c r="K366" s="28">
        <v>6240</v>
      </c>
      <c r="L366" s="21"/>
    </row>
    <row r="367" spans="1:12" x14ac:dyDescent="0.3">
      <c r="A367" s="18" t="s">
        <v>901</v>
      </c>
      <c r="B367" s="16" t="s">
        <v>351</v>
      </c>
      <c r="C367" s="17"/>
      <c r="D367" s="17"/>
      <c r="E367" s="17"/>
      <c r="F367" s="17"/>
      <c r="G367" s="19" t="s">
        <v>902</v>
      </c>
      <c r="H367" s="28">
        <v>26342.68</v>
      </c>
      <c r="I367" s="28">
        <v>0</v>
      </c>
      <c r="J367" s="28">
        <v>0</v>
      </c>
      <c r="K367" s="28">
        <v>26342.68</v>
      </c>
      <c r="L367" s="21"/>
    </row>
    <row r="368" spans="1:12" x14ac:dyDescent="0.3">
      <c r="A368" s="22" t="s">
        <v>351</v>
      </c>
      <c r="B368" s="16" t="s">
        <v>351</v>
      </c>
      <c r="C368" s="17"/>
      <c r="D368" s="17"/>
      <c r="E368" s="17"/>
      <c r="F368" s="17"/>
      <c r="G368" s="23" t="s">
        <v>351</v>
      </c>
      <c r="H368" s="31"/>
      <c r="I368" s="31"/>
      <c r="J368" s="31"/>
      <c r="K368" s="31"/>
      <c r="L368" s="25"/>
    </row>
    <row r="369" spans="1:12" x14ac:dyDescent="0.3">
      <c r="A369" s="10" t="s">
        <v>903</v>
      </c>
      <c r="B369" s="16" t="s">
        <v>351</v>
      </c>
      <c r="C369" s="17"/>
      <c r="D369" s="17"/>
      <c r="E369" s="17"/>
      <c r="F369" s="11" t="s">
        <v>904</v>
      </c>
      <c r="G369" s="12"/>
      <c r="H369" s="45">
        <v>1056</v>
      </c>
      <c r="I369" s="45">
        <v>0</v>
      </c>
      <c r="J369" s="45">
        <v>0</v>
      </c>
      <c r="K369" s="45">
        <v>1056</v>
      </c>
      <c r="L369" s="46">
        <f>I369-J369</f>
        <v>0</v>
      </c>
    </row>
    <row r="370" spans="1:12" x14ac:dyDescent="0.3">
      <c r="A370" s="18" t="s">
        <v>905</v>
      </c>
      <c r="B370" s="16" t="s">
        <v>351</v>
      </c>
      <c r="C370" s="17"/>
      <c r="D370" s="17"/>
      <c r="E370" s="17"/>
      <c r="F370" s="17"/>
      <c r="G370" s="19" t="s">
        <v>906</v>
      </c>
      <c r="H370" s="28">
        <v>1056</v>
      </c>
      <c r="I370" s="28">
        <v>0</v>
      </c>
      <c r="J370" s="28">
        <v>0</v>
      </c>
      <c r="K370" s="28">
        <v>1056</v>
      </c>
      <c r="L370" s="21"/>
    </row>
    <row r="371" spans="1:12" x14ac:dyDescent="0.3">
      <c r="A371" s="22" t="s">
        <v>351</v>
      </c>
      <c r="B371" s="16" t="s">
        <v>351</v>
      </c>
      <c r="C371" s="17"/>
      <c r="D371" s="17"/>
      <c r="E371" s="17"/>
      <c r="F371" s="17"/>
      <c r="G371" s="23" t="s">
        <v>351</v>
      </c>
      <c r="H371" s="31"/>
      <c r="I371" s="31"/>
      <c r="J371" s="31"/>
      <c r="K371" s="31"/>
      <c r="L371" s="25"/>
    </row>
    <row r="372" spans="1:12" x14ac:dyDescent="0.3">
      <c r="A372" s="10" t="s">
        <v>907</v>
      </c>
      <c r="B372" s="16" t="s">
        <v>351</v>
      </c>
      <c r="C372" s="17"/>
      <c r="D372" s="17"/>
      <c r="E372" s="17"/>
      <c r="F372" s="11" t="s">
        <v>908</v>
      </c>
      <c r="G372" s="12"/>
      <c r="H372" s="45">
        <v>914801.54</v>
      </c>
      <c r="I372" s="45">
        <v>132795.89000000001</v>
      </c>
      <c r="J372" s="45">
        <v>766.36</v>
      </c>
      <c r="K372" s="45">
        <v>1046831.07</v>
      </c>
      <c r="L372" s="46">
        <f>I372-J372</f>
        <v>132029.53000000003</v>
      </c>
    </row>
    <row r="373" spans="1:12" x14ac:dyDescent="0.3">
      <c r="A373" s="18" t="s">
        <v>909</v>
      </c>
      <c r="B373" s="16" t="s">
        <v>351</v>
      </c>
      <c r="C373" s="17"/>
      <c r="D373" s="17"/>
      <c r="E373" s="17"/>
      <c r="F373" s="17"/>
      <c r="G373" s="19" t="s">
        <v>869</v>
      </c>
      <c r="H373" s="28">
        <v>25884.39</v>
      </c>
      <c r="I373" s="28">
        <v>6826.64</v>
      </c>
      <c r="J373" s="28">
        <v>0</v>
      </c>
      <c r="K373" s="28">
        <v>32711.03</v>
      </c>
      <c r="L373" s="46">
        <f t="shared" ref="L373:L380" si="3">I373-J373</f>
        <v>6826.64</v>
      </c>
    </row>
    <row r="374" spans="1:12" x14ac:dyDescent="0.3">
      <c r="A374" s="18" t="s">
        <v>910</v>
      </c>
      <c r="B374" s="16" t="s">
        <v>351</v>
      </c>
      <c r="C374" s="17"/>
      <c r="D374" s="17"/>
      <c r="E374" s="17"/>
      <c r="F374" s="17"/>
      <c r="G374" s="19" t="s">
        <v>911</v>
      </c>
      <c r="H374" s="28">
        <v>426328</v>
      </c>
      <c r="I374" s="28">
        <v>66010</v>
      </c>
      <c r="J374" s="28">
        <v>766.36</v>
      </c>
      <c r="K374" s="28">
        <v>491571.64</v>
      </c>
      <c r="L374" s="46">
        <f t="shared" si="3"/>
        <v>65243.64</v>
      </c>
    </row>
    <row r="375" spans="1:12" x14ac:dyDescent="0.3">
      <c r="A375" s="18" t="s">
        <v>912</v>
      </c>
      <c r="B375" s="16" t="s">
        <v>351</v>
      </c>
      <c r="C375" s="17"/>
      <c r="D375" s="17"/>
      <c r="E375" s="17"/>
      <c r="F375" s="17"/>
      <c r="G375" s="19" t="s">
        <v>913</v>
      </c>
      <c r="H375" s="28">
        <v>129522.16</v>
      </c>
      <c r="I375" s="28">
        <v>4725.3100000000004</v>
      </c>
      <c r="J375" s="28">
        <v>0</v>
      </c>
      <c r="K375" s="28">
        <v>134247.47</v>
      </c>
      <c r="L375" s="46">
        <f t="shared" si="3"/>
        <v>4725.3100000000004</v>
      </c>
    </row>
    <row r="376" spans="1:12" x14ac:dyDescent="0.3">
      <c r="A376" s="18" t="s">
        <v>914</v>
      </c>
      <c r="B376" s="16" t="s">
        <v>351</v>
      </c>
      <c r="C376" s="17"/>
      <c r="D376" s="17"/>
      <c r="E376" s="17"/>
      <c r="F376" s="17"/>
      <c r="G376" s="19" t="s">
        <v>915</v>
      </c>
      <c r="H376" s="28">
        <v>69254.98</v>
      </c>
      <c r="I376" s="28">
        <v>19040</v>
      </c>
      <c r="J376" s="28">
        <v>0</v>
      </c>
      <c r="K376" s="28">
        <v>88294.98</v>
      </c>
      <c r="L376" s="46">
        <f t="shared" si="3"/>
        <v>19040</v>
      </c>
    </row>
    <row r="377" spans="1:12" x14ac:dyDescent="0.3">
      <c r="A377" s="18" t="s">
        <v>916</v>
      </c>
      <c r="B377" s="16" t="s">
        <v>351</v>
      </c>
      <c r="C377" s="17"/>
      <c r="D377" s="17"/>
      <c r="E377" s="17"/>
      <c r="F377" s="17"/>
      <c r="G377" s="19" t="s">
        <v>917</v>
      </c>
      <c r="H377" s="28">
        <v>210388.01</v>
      </c>
      <c r="I377" s="28">
        <v>33470.199999999997</v>
      </c>
      <c r="J377" s="28">
        <v>0</v>
      </c>
      <c r="K377" s="28">
        <v>243858.21</v>
      </c>
      <c r="L377" s="46">
        <f t="shared" si="3"/>
        <v>33470.199999999997</v>
      </c>
    </row>
    <row r="378" spans="1:12" x14ac:dyDescent="0.3">
      <c r="A378" s="18" t="s">
        <v>918</v>
      </c>
      <c r="B378" s="16" t="s">
        <v>351</v>
      </c>
      <c r="C378" s="17"/>
      <c r="D378" s="17"/>
      <c r="E378" s="17"/>
      <c r="F378" s="17"/>
      <c r="G378" s="19" t="s">
        <v>919</v>
      </c>
      <c r="H378" s="28">
        <v>23857.05</v>
      </c>
      <c r="I378" s="28">
        <v>0</v>
      </c>
      <c r="J378" s="28">
        <v>0</v>
      </c>
      <c r="K378" s="28">
        <v>23857.05</v>
      </c>
      <c r="L378" s="46">
        <f t="shared" si="3"/>
        <v>0</v>
      </c>
    </row>
    <row r="379" spans="1:12" x14ac:dyDescent="0.3">
      <c r="A379" s="18" t="s">
        <v>920</v>
      </c>
      <c r="B379" s="16" t="s">
        <v>351</v>
      </c>
      <c r="C379" s="17"/>
      <c r="D379" s="17"/>
      <c r="E379" s="17"/>
      <c r="F379" s="17"/>
      <c r="G379" s="19" t="s">
        <v>921</v>
      </c>
      <c r="H379" s="28">
        <v>23917.21</v>
      </c>
      <c r="I379" s="28">
        <v>758.1</v>
      </c>
      <c r="J379" s="28">
        <v>0</v>
      </c>
      <c r="K379" s="28">
        <v>24675.31</v>
      </c>
      <c r="L379" s="46">
        <f t="shared" si="3"/>
        <v>758.1</v>
      </c>
    </row>
    <row r="380" spans="1:12" x14ac:dyDescent="0.3">
      <c r="A380" s="18" t="s">
        <v>922</v>
      </c>
      <c r="B380" s="16" t="s">
        <v>351</v>
      </c>
      <c r="C380" s="17"/>
      <c r="D380" s="17"/>
      <c r="E380" s="17"/>
      <c r="F380" s="17"/>
      <c r="G380" s="19" t="s">
        <v>923</v>
      </c>
      <c r="H380" s="28">
        <v>5649.74</v>
      </c>
      <c r="I380" s="28">
        <v>1965.64</v>
      </c>
      <c r="J380" s="28">
        <v>0</v>
      </c>
      <c r="K380" s="28">
        <v>7615.38</v>
      </c>
      <c r="L380" s="46">
        <f t="shared" si="3"/>
        <v>1965.64</v>
      </c>
    </row>
    <row r="381" spans="1:12" x14ac:dyDescent="0.3">
      <c r="A381" s="22" t="s">
        <v>351</v>
      </c>
      <c r="B381" s="16" t="s">
        <v>351</v>
      </c>
      <c r="C381" s="17"/>
      <c r="D381" s="17"/>
      <c r="E381" s="17"/>
      <c r="F381" s="17"/>
      <c r="G381" s="23" t="s">
        <v>351</v>
      </c>
      <c r="H381" s="31"/>
      <c r="I381" s="31"/>
      <c r="J381" s="31"/>
      <c r="K381" s="31"/>
      <c r="L381" s="25"/>
    </row>
    <row r="382" spans="1:12" x14ac:dyDescent="0.3">
      <c r="A382" s="10" t="s">
        <v>924</v>
      </c>
      <c r="B382" s="16" t="s">
        <v>351</v>
      </c>
      <c r="C382" s="17"/>
      <c r="D382" s="17"/>
      <c r="E382" s="17"/>
      <c r="F382" s="11" t="s">
        <v>805</v>
      </c>
      <c r="G382" s="12"/>
      <c r="H382" s="45">
        <v>44473.599999999999</v>
      </c>
      <c r="I382" s="45">
        <v>7258</v>
      </c>
      <c r="J382" s="45">
        <v>0</v>
      </c>
      <c r="K382" s="45">
        <v>51731.6</v>
      </c>
      <c r="L382" s="46">
        <f>I382-J382</f>
        <v>7258</v>
      </c>
    </row>
    <row r="383" spans="1:12" x14ac:dyDescent="0.3">
      <c r="A383" s="18" t="s">
        <v>925</v>
      </c>
      <c r="B383" s="16" t="s">
        <v>351</v>
      </c>
      <c r="C383" s="17"/>
      <c r="D383" s="17"/>
      <c r="E383" s="17"/>
      <c r="F383" s="17"/>
      <c r="G383" s="19" t="s">
        <v>807</v>
      </c>
      <c r="H383" s="28">
        <v>16095.6</v>
      </c>
      <c r="I383" s="28">
        <v>5058</v>
      </c>
      <c r="J383" s="28">
        <v>0</v>
      </c>
      <c r="K383" s="28">
        <v>21153.599999999999</v>
      </c>
      <c r="L383" s="21"/>
    </row>
    <row r="384" spans="1:12" x14ac:dyDescent="0.3">
      <c r="A384" s="18" t="s">
        <v>926</v>
      </c>
      <c r="B384" s="16" t="s">
        <v>351</v>
      </c>
      <c r="C384" s="17"/>
      <c r="D384" s="17"/>
      <c r="E384" s="17"/>
      <c r="F384" s="17"/>
      <c r="G384" s="19" t="s">
        <v>809</v>
      </c>
      <c r="H384" s="28">
        <v>28378</v>
      </c>
      <c r="I384" s="28">
        <v>2200</v>
      </c>
      <c r="J384" s="28">
        <v>0</v>
      </c>
      <c r="K384" s="28">
        <v>30578</v>
      </c>
      <c r="L384" s="21"/>
    </row>
    <row r="385" spans="1:12" x14ac:dyDescent="0.3">
      <c r="A385" s="22" t="s">
        <v>351</v>
      </c>
      <c r="B385" s="16" t="s">
        <v>351</v>
      </c>
      <c r="C385" s="17"/>
      <c r="D385" s="17"/>
      <c r="E385" s="17"/>
      <c r="F385" s="17"/>
      <c r="G385" s="23" t="s">
        <v>351</v>
      </c>
      <c r="H385" s="31"/>
      <c r="I385" s="31"/>
      <c r="J385" s="31"/>
      <c r="K385" s="31"/>
      <c r="L385" s="25"/>
    </row>
    <row r="386" spans="1:12" x14ac:dyDescent="0.3">
      <c r="A386" s="10" t="s">
        <v>927</v>
      </c>
      <c r="B386" s="15" t="s">
        <v>351</v>
      </c>
      <c r="C386" s="11" t="s">
        <v>928</v>
      </c>
      <c r="D386" s="12"/>
      <c r="E386" s="12"/>
      <c r="F386" s="12"/>
      <c r="G386" s="12"/>
      <c r="H386" s="45">
        <v>230009.72</v>
      </c>
      <c r="I386" s="45">
        <v>42365.81</v>
      </c>
      <c r="J386" s="45">
        <v>0.03</v>
      </c>
      <c r="K386" s="45">
        <v>272375.5</v>
      </c>
      <c r="L386" s="46">
        <f>I386-J386</f>
        <v>42365.78</v>
      </c>
    </row>
    <row r="387" spans="1:12" x14ac:dyDescent="0.3">
      <c r="A387" s="10" t="s">
        <v>929</v>
      </c>
      <c r="B387" s="16" t="s">
        <v>351</v>
      </c>
      <c r="C387" s="17"/>
      <c r="D387" s="11" t="s">
        <v>928</v>
      </c>
      <c r="E387" s="12"/>
      <c r="F387" s="12"/>
      <c r="G387" s="12"/>
      <c r="H387" s="45">
        <v>230009.72</v>
      </c>
      <c r="I387" s="45">
        <v>42365.81</v>
      </c>
      <c r="J387" s="45">
        <v>0.03</v>
      </c>
      <c r="K387" s="45">
        <v>272375.5</v>
      </c>
      <c r="L387" s="14"/>
    </row>
    <row r="388" spans="1:12" x14ac:dyDescent="0.3">
      <c r="A388" s="10" t="s">
        <v>930</v>
      </c>
      <c r="B388" s="16" t="s">
        <v>351</v>
      </c>
      <c r="C388" s="17"/>
      <c r="D388" s="17"/>
      <c r="E388" s="11" t="s">
        <v>928</v>
      </c>
      <c r="F388" s="12"/>
      <c r="G388" s="12"/>
      <c r="H388" s="45">
        <v>230009.72</v>
      </c>
      <c r="I388" s="45">
        <v>42365.81</v>
      </c>
      <c r="J388" s="45">
        <v>0.03</v>
      </c>
      <c r="K388" s="45">
        <v>272375.5</v>
      </c>
      <c r="L388" s="14"/>
    </row>
    <row r="389" spans="1:12" x14ac:dyDescent="0.3">
      <c r="A389" s="10" t="s">
        <v>931</v>
      </c>
      <c r="B389" s="16" t="s">
        <v>351</v>
      </c>
      <c r="C389" s="17"/>
      <c r="D389" s="17"/>
      <c r="E389" s="17"/>
      <c r="F389" s="11" t="s">
        <v>932</v>
      </c>
      <c r="G389" s="12"/>
      <c r="H389" s="45">
        <v>17425.03</v>
      </c>
      <c r="I389" s="45">
        <v>4537.53</v>
      </c>
      <c r="J389" s="45">
        <v>0.03</v>
      </c>
      <c r="K389" s="45">
        <v>21962.53</v>
      </c>
      <c r="L389" s="46">
        <f>I389-J389</f>
        <v>4537.5</v>
      </c>
    </row>
    <row r="390" spans="1:12" x14ac:dyDescent="0.3">
      <c r="A390" s="18" t="s">
        <v>933</v>
      </c>
      <c r="B390" s="16" t="s">
        <v>351</v>
      </c>
      <c r="C390" s="17"/>
      <c r="D390" s="17"/>
      <c r="E390" s="17"/>
      <c r="F390" s="17"/>
      <c r="G390" s="19" t="s">
        <v>934</v>
      </c>
      <c r="H390" s="28">
        <v>10425.030000000001</v>
      </c>
      <c r="I390" s="28">
        <v>1737.53</v>
      </c>
      <c r="J390" s="28">
        <v>0.03</v>
      </c>
      <c r="K390" s="28">
        <v>12162.53</v>
      </c>
      <c r="L390" s="21"/>
    </row>
    <row r="391" spans="1:12" x14ac:dyDescent="0.3">
      <c r="A391" s="18" t="s">
        <v>935</v>
      </c>
      <c r="B391" s="16" t="s">
        <v>351</v>
      </c>
      <c r="C391" s="17"/>
      <c r="D391" s="17"/>
      <c r="E391" s="17"/>
      <c r="F391" s="17"/>
      <c r="G391" s="19" t="s">
        <v>936</v>
      </c>
      <c r="H391" s="28">
        <v>7000</v>
      </c>
      <c r="I391" s="28">
        <v>2800</v>
      </c>
      <c r="J391" s="28">
        <v>0</v>
      </c>
      <c r="K391" s="28">
        <v>9800</v>
      </c>
      <c r="L391" s="21"/>
    </row>
    <row r="392" spans="1:12" x14ac:dyDescent="0.3">
      <c r="A392" s="22" t="s">
        <v>351</v>
      </c>
      <c r="B392" s="16" t="s">
        <v>351</v>
      </c>
      <c r="C392" s="17"/>
      <c r="D392" s="17"/>
      <c r="E392" s="17"/>
      <c r="F392" s="17"/>
      <c r="G392" s="23" t="s">
        <v>351</v>
      </c>
      <c r="H392" s="31"/>
      <c r="I392" s="31"/>
      <c r="J392" s="31"/>
      <c r="K392" s="31"/>
      <c r="L392" s="25"/>
    </row>
    <row r="393" spans="1:12" x14ac:dyDescent="0.3">
      <c r="A393" s="10" t="s">
        <v>937</v>
      </c>
      <c r="B393" s="16" t="s">
        <v>351</v>
      </c>
      <c r="C393" s="17"/>
      <c r="D393" s="17"/>
      <c r="E393" s="17"/>
      <c r="F393" s="11" t="s">
        <v>938</v>
      </c>
      <c r="G393" s="12"/>
      <c r="H393" s="45">
        <v>170038.07</v>
      </c>
      <c r="I393" s="45">
        <v>32828.28</v>
      </c>
      <c r="J393" s="45">
        <v>0</v>
      </c>
      <c r="K393" s="45">
        <v>202866.35</v>
      </c>
      <c r="L393" s="46">
        <f>I393-J393</f>
        <v>32828.28</v>
      </c>
    </row>
    <row r="394" spans="1:12" x14ac:dyDescent="0.3">
      <c r="A394" s="18" t="s">
        <v>939</v>
      </c>
      <c r="B394" s="16" t="s">
        <v>351</v>
      </c>
      <c r="C394" s="17"/>
      <c r="D394" s="17"/>
      <c r="E394" s="17"/>
      <c r="F394" s="17"/>
      <c r="G394" s="19" t="s">
        <v>940</v>
      </c>
      <c r="H394" s="28">
        <v>154372.41</v>
      </c>
      <c r="I394" s="28">
        <v>32141.88</v>
      </c>
      <c r="J394" s="28">
        <v>0</v>
      </c>
      <c r="K394" s="28">
        <v>186514.29</v>
      </c>
      <c r="L394" s="21"/>
    </row>
    <row r="395" spans="1:12" x14ac:dyDescent="0.3">
      <c r="A395" s="18" t="s">
        <v>941</v>
      </c>
      <c r="B395" s="16" t="s">
        <v>351</v>
      </c>
      <c r="C395" s="17"/>
      <c r="D395" s="17"/>
      <c r="E395" s="17"/>
      <c r="F395" s="17"/>
      <c r="G395" s="19" t="s">
        <v>942</v>
      </c>
      <c r="H395" s="28">
        <v>14619.81</v>
      </c>
      <c r="I395" s="28">
        <v>686.4</v>
      </c>
      <c r="J395" s="28">
        <v>0</v>
      </c>
      <c r="K395" s="28">
        <v>15306.21</v>
      </c>
      <c r="L395" s="21"/>
    </row>
    <row r="396" spans="1:12" x14ac:dyDescent="0.3">
      <c r="A396" s="18" t="s">
        <v>943</v>
      </c>
      <c r="B396" s="16" t="s">
        <v>351</v>
      </c>
      <c r="C396" s="17"/>
      <c r="D396" s="17"/>
      <c r="E396" s="17"/>
      <c r="F396" s="17"/>
      <c r="G396" s="19" t="s">
        <v>944</v>
      </c>
      <c r="H396" s="28">
        <v>1045.8499999999999</v>
      </c>
      <c r="I396" s="28">
        <v>0</v>
      </c>
      <c r="J396" s="28">
        <v>0</v>
      </c>
      <c r="K396" s="28">
        <v>1045.8499999999999</v>
      </c>
      <c r="L396" s="21"/>
    </row>
    <row r="397" spans="1:12" x14ac:dyDescent="0.3">
      <c r="A397" s="22" t="s">
        <v>351</v>
      </c>
      <c r="B397" s="16" t="s">
        <v>351</v>
      </c>
      <c r="C397" s="17"/>
      <c r="D397" s="17"/>
      <c r="E397" s="17"/>
      <c r="F397" s="17"/>
      <c r="G397" s="23" t="s">
        <v>351</v>
      </c>
      <c r="H397" s="31"/>
      <c r="I397" s="31"/>
      <c r="J397" s="31"/>
      <c r="K397" s="31"/>
      <c r="L397" s="25"/>
    </row>
    <row r="398" spans="1:12" x14ac:dyDescent="0.3">
      <c r="A398" s="10" t="s">
        <v>945</v>
      </c>
      <c r="B398" s="16" t="s">
        <v>351</v>
      </c>
      <c r="C398" s="17"/>
      <c r="D398" s="17"/>
      <c r="E398" s="17"/>
      <c r="F398" s="11" t="s">
        <v>946</v>
      </c>
      <c r="G398" s="12"/>
      <c r="H398" s="45">
        <v>42546.62</v>
      </c>
      <c r="I398" s="45">
        <v>5000</v>
      </c>
      <c r="J398" s="45">
        <v>0</v>
      </c>
      <c r="K398" s="45">
        <v>47546.62</v>
      </c>
      <c r="L398" s="46">
        <f>I398-J398</f>
        <v>5000</v>
      </c>
    </row>
    <row r="399" spans="1:12" x14ac:dyDescent="0.3">
      <c r="A399" s="18" t="s">
        <v>947</v>
      </c>
      <c r="B399" s="16" t="s">
        <v>351</v>
      </c>
      <c r="C399" s="17"/>
      <c r="D399" s="17"/>
      <c r="E399" s="17"/>
      <c r="F399" s="17"/>
      <c r="G399" s="19" t="s">
        <v>948</v>
      </c>
      <c r="H399" s="28">
        <v>32546.62</v>
      </c>
      <c r="I399" s="28">
        <v>0</v>
      </c>
      <c r="J399" s="28">
        <v>0</v>
      </c>
      <c r="K399" s="28">
        <v>32546.62</v>
      </c>
      <c r="L399" s="46">
        <f t="shared" ref="L399:L400" si="4">I399-J399</f>
        <v>0</v>
      </c>
    </row>
    <row r="400" spans="1:12" x14ac:dyDescent="0.3">
      <c r="A400" s="18" t="s">
        <v>949</v>
      </c>
      <c r="B400" s="16" t="s">
        <v>351</v>
      </c>
      <c r="C400" s="17"/>
      <c r="D400" s="17"/>
      <c r="E400" s="17"/>
      <c r="F400" s="17"/>
      <c r="G400" s="19" t="s">
        <v>950</v>
      </c>
      <c r="H400" s="28">
        <v>10000</v>
      </c>
      <c r="I400" s="28">
        <v>5000</v>
      </c>
      <c r="J400" s="28">
        <v>0</v>
      </c>
      <c r="K400" s="28">
        <v>15000</v>
      </c>
      <c r="L400" s="46">
        <f t="shared" si="4"/>
        <v>5000</v>
      </c>
    </row>
    <row r="401" spans="1:12" x14ac:dyDescent="0.3">
      <c r="A401" s="22" t="s">
        <v>351</v>
      </c>
      <c r="B401" s="16" t="s">
        <v>351</v>
      </c>
      <c r="C401" s="17"/>
      <c r="D401" s="17"/>
      <c r="E401" s="17"/>
      <c r="F401" s="17"/>
      <c r="G401" s="23" t="s">
        <v>351</v>
      </c>
      <c r="H401" s="31"/>
      <c r="I401" s="31"/>
      <c r="J401" s="31"/>
      <c r="K401" s="31"/>
      <c r="L401" s="25"/>
    </row>
    <row r="402" spans="1:12" x14ac:dyDescent="0.3">
      <c r="A402" s="10" t="s">
        <v>951</v>
      </c>
      <c r="B402" s="15" t="s">
        <v>351</v>
      </c>
      <c r="C402" s="11" t="s">
        <v>952</v>
      </c>
      <c r="D402" s="12"/>
      <c r="E402" s="12"/>
      <c r="F402" s="12"/>
      <c r="G402" s="12"/>
      <c r="H402" s="45">
        <v>2812243.79</v>
      </c>
      <c r="I402" s="45">
        <v>539955.80000000005</v>
      </c>
      <c r="J402" s="45">
        <v>0</v>
      </c>
      <c r="K402" s="45">
        <v>3352199.59</v>
      </c>
      <c r="L402" s="46">
        <f>I402-J402</f>
        <v>539955.80000000005</v>
      </c>
    </row>
    <row r="403" spans="1:12" x14ac:dyDescent="0.3">
      <c r="A403" s="10" t="s">
        <v>953</v>
      </c>
      <c r="B403" s="16" t="s">
        <v>351</v>
      </c>
      <c r="C403" s="17"/>
      <c r="D403" s="11" t="s">
        <v>952</v>
      </c>
      <c r="E403" s="12"/>
      <c r="F403" s="12"/>
      <c r="G403" s="12"/>
      <c r="H403" s="45">
        <v>2812243.79</v>
      </c>
      <c r="I403" s="45">
        <v>539955.80000000005</v>
      </c>
      <c r="J403" s="45">
        <v>0</v>
      </c>
      <c r="K403" s="45">
        <v>3352199.59</v>
      </c>
      <c r="L403" s="14"/>
    </row>
    <row r="404" spans="1:12" x14ac:dyDescent="0.3">
      <c r="A404" s="10" t="s">
        <v>954</v>
      </c>
      <c r="B404" s="16" t="s">
        <v>351</v>
      </c>
      <c r="C404" s="17"/>
      <c r="D404" s="17"/>
      <c r="E404" s="11" t="s">
        <v>952</v>
      </c>
      <c r="F404" s="12"/>
      <c r="G404" s="12"/>
      <c r="H404" s="45">
        <v>2812243.79</v>
      </c>
      <c r="I404" s="45">
        <v>539955.80000000005</v>
      </c>
      <c r="J404" s="45">
        <v>0</v>
      </c>
      <c r="K404" s="45">
        <v>3352199.59</v>
      </c>
      <c r="L404" s="14"/>
    </row>
    <row r="405" spans="1:12" x14ac:dyDescent="0.3">
      <c r="A405" s="10" t="s">
        <v>955</v>
      </c>
      <c r="B405" s="16" t="s">
        <v>351</v>
      </c>
      <c r="C405" s="17"/>
      <c r="D405" s="17"/>
      <c r="E405" s="17"/>
      <c r="F405" s="11" t="s">
        <v>952</v>
      </c>
      <c r="G405" s="12"/>
      <c r="H405" s="45">
        <v>2812243.79</v>
      </c>
      <c r="I405" s="45">
        <v>539955.80000000005</v>
      </c>
      <c r="J405" s="45">
        <v>0</v>
      </c>
      <c r="K405" s="45">
        <v>3352199.59</v>
      </c>
      <c r="L405" s="46">
        <f>I405-J405</f>
        <v>539955.80000000005</v>
      </c>
    </row>
    <row r="406" spans="1:12" x14ac:dyDescent="0.3">
      <c r="A406" s="18" t="s">
        <v>956</v>
      </c>
      <c r="B406" s="16" t="s">
        <v>351</v>
      </c>
      <c r="C406" s="17"/>
      <c r="D406" s="17"/>
      <c r="E406" s="17"/>
      <c r="F406" s="17"/>
      <c r="G406" s="19" t="s">
        <v>957</v>
      </c>
      <c r="H406" s="28">
        <v>2797707.55</v>
      </c>
      <c r="I406" s="28">
        <v>537172.4</v>
      </c>
      <c r="J406" s="28">
        <v>0</v>
      </c>
      <c r="K406" s="28">
        <v>3334879.95</v>
      </c>
      <c r="L406" s="46">
        <f t="shared" ref="L406:L407" si="5">I406-J406</f>
        <v>537172.4</v>
      </c>
    </row>
    <row r="407" spans="1:12" x14ac:dyDescent="0.3">
      <c r="A407" s="18" t="s">
        <v>958</v>
      </c>
      <c r="B407" s="16" t="s">
        <v>351</v>
      </c>
      <c r="C407" s="17"/>
      <c r="D407" s="17"/>
      <c r="E407" s="17"/>
      <c r="F407" s="17"/>
      <c r="G407" s="19" t="s">
        <v>959</v>
      </c>
      <c r="H407" s="28">
        <v>14536.24</v>
      </c>
      <c r="I407" s="28">
        <v>2783.4</v>
      </c>
      <c r="J407" s="28">
        <v>0</v>
      </c>
      <c r="K407" s="28">
        <v>17319.64</v>
      </c>
      <c r="L407" s="46">
        <f t="shared" si="5"/>
        <v>2783.4</v>
      </c>
    </row>
    <row r="408" spans="1:12" x14ac:dyDescent="0.3">
      <c r="A408" s="22" t="s">
        <v>351</v>
      </c>
      <c r="B408" s="16" t="s">
        <v>351</v>
      </c>
      <c r="C408" s="17"/>
      <c r="D408" s="17"/>
      <c r="E408" s="17"/>
      <c r="F408" s="17"/>
      <c r="G408" s="23" t="s">
        <v>351</v>
      </c>
      <c r="H408" s="31"/>
      <c r="I408" s="31"/>
      <c r="J408" s="31"/>
      <c r="K408" s="31"/>
      <c r="L408" s="25"/>
    </row>
    <row r="409" spans="1:12" x14ac:dyDescent="0.3">
      <c r="A409" s="10" t="s">
        <v>960</v>
      </c>
      <c r="B409" s="15" t="s">
        <v>351</v>
      </c>
      <c r="C409" s="11" t="s">
        <v>961</v>
      </c>
      <c r="D409" s="12"/>
      <c r="E409" s="12"/>
      <c r="F409" s="12"/>
      <c r="G409" s="12"/>
      <c r="H409" s="45">
        <v>16680.63</v>
      </c>
      <c r="I409" s="45">
        <v>13484.66</v>
      </c>
      <c r="J409" s="45">
        <v>0</v>
      </c>
      <c r="K409" s="45">
        <v>30165.29</v>
      </c>
      <c r="L409" s="46">
        <f>I409-J409</f>
        <v>13484.66</v>
      </c>
    </row>
    <row r="410" spans="1:12" x14ac:dyDescent="0.3">
      <c r="A410" s="10" t="s">
        <v>962</v>
      </c>
      <c r="B410" s="16" t="s">
        <v>351</v>
      </c>
      <c r="C410" s="17"/>
      <c r="D410" s="11" t="s">
        <v>961</v>
      </c>
      <c r="E410" s="12"/>
      <c r="F410" s="12"/>
      <c r="G410" s="12"/>
      <c r="H410" s="45">
        <v>16680.63</v>
      </c>
      <c r="I410" s="45">
        <v>13484.66</v>
      </c>
      <c r="J410" s="45">
        <v>0</v>
      </c>
      <c r="K410" s="45">
        <v>30165.29</v>
      </c>
      <c r="L410" s="14"/>
    </row>
    <row r="411" spans="1:12" x14ac:dyDescent="0.3">
      <c r="A411" s="10" t="s">
        <v>963</v>
      </c>
      <c r="B411" s="16" t="s">
        <v>351</v>
      </c>
      <c r="C411" s="17"/>
      <c r="D411" s="17"/>
      <c r="E411" s="11" t="s">
        <v>961</v>
      </c>
      <c r="F411" s="12"/>
      <c r="G411" s="12"/>
      <c r="H411" s="45">
        <v>16680.63</v>
      </c>
      <c r="I411" s="45">
        <v>13484.66</v>
      </c>
      <c r="J411" s="45">
        <v>0</v>
      </c>
      <c r="K411" s="45">
        <v>30165.29</v>
      </c>
      <c r="L411" s="14"/>
    </row>
    <row r="412" spans="1:12" x14ac:dyDescent="0.3">
      <c r="A412" s="10" t="s">
        <v>964</v>
      </c>
      <c r="B412" s="16" t="s">
        <v>351</v>
      </c>
      <c r="C412" s="17"/>
      <c r="D412" s="17"/>
      <c r="E412" s="17"/>
      <c r="F412" s="11" t="s">
        <v>961</v>
      </c>
      <c r="G412" s="12"/>
      <c r="H412" s="45">
        <v>16680.63</v>
      </c>
      <c r="I412" s="45">
        <v>13484.66</v>
      </c>
      <c r="J412" s="45">
        <v>0</v>
      </c>
      <c r="K412" s="45">
        <v>30165.29</v>
      </c>
      <c r="L412" s="14"/>
    </row>
    <row r="413" spans="1:12" x14ac:dyDescent="0.3">
      <c r="A413" s="18" t="s">
        <v>965</v>
      </c>
      <c r="B413" s="16" t="s">
        <v>351</v>
      </c>
      <c r="C413" s="17"/>
      <c r="D413" s="17"/>
      <c r="E413" s="17"/>
      <c r="F413" s="17"/>
      <c r="G413" s="19" t="s">
        <v>591</v>
      </c>
      <c r="H413" s="28">
        <v>12414.08</v>
      </c>
      <c r="I413" s="28">
        <v>219.05</v>
      </c>
      <c r="J413" s="28">
        <v>0</v>
      </c>
      <c r="K413" s="28">
        <v>12633.13</v>
      </c>
      <c r="L413" s="21"/>
    </row>
    <row r="414" spans="1:12" x14ac:dyDescent="0.3">
      <c r="A414" s="18" t="s">
        <v>966</v>
      </c>
      <c r="B414" s="16" t="s">
        <v>351</v>
      </c>
      <c r="C414" s="17"/>
      <c r="D414" s="17"/>
      <c r="E414" s="17"/>
      <c r="F414" s="17"/>
      <c r="G414" s="19" t="s">
        <v>589</v>
      </c>
      <c r="H414" s="28">
        <v>4266.55</v>
      </c>
      <c r="I414" s="28">
        <v>13265.61</v>
      </c>
      <c r="J414" s="28">
        <v>0</v>
      </c>
      <c r="K414" s="28">
        <v>17532.16</v>
      </c>
      <c r="L414" s="21"/>
    </row>
    <row r="415" spans="1:12" x14ac:dyDescent="0.3">
      <c r="A415" s="22" t="s">
        <v>351</v>
      </c>
      <c r="B415" s="16" t="s">
        <v>351</v>
      </c>
      <c r="C415" s="17"/>
      <c r="D415" s="17"/>
      <c r="E415" s="17"/>
      <c r="F415" s="17"/>
      <c r="G415" s="23" t="s">
        <v>351</v>
      </c>
      <c r="H415" s="31"/>
      <c r="I415" s="31"/>
      <c r="J415" s="31"/>
      <c r="K415" s="31"/>
      <c r="L415" s="25"/>
    </row>
    <row r="416" spans="1:12" x14ac:dyDescent="0.3">
      <c r="A416" s="10" t="s">
        <v>967</v>
      </c>
      <c r="B416" s="15" t="s">
        <v>351</v>
      </c>
      <c r="C416" s="11" t="s">
        <v>968</v>
      </c>
      <c r="D416" s="12"/>
      <c r="E416" s="12"/>
      <c r="F416" s="12"/>
      <c r="G416" s="12"/>
      <c r="H416" s="45">
        <v>2329.33</v>
      </c>
      <c r="I416" s="45">
        <v>9597</v>
      </c>
      <c r="J416" s="45">
        <v>9305.25</v>
      </c>
      <c r="K416" s="45">
        <v>2621.08</v>
      </c>
      <c r="L416" s="46">
        <f>I416-J416</f>
        <v>291.75</v>
      </c>
    </row>
    <row r="417" spans="1:12" x14ac:dyDescent="0.3">
      <c r="A417" s="10" t="s">
        <v>969</v>
      </c>
      <c r="B417" s="16" t="s">
        <v>351</v>
      </c>
      <c r="C417" s="17"/>
      <c r="D417" s="11" t="s">
        <v>968</v>
      </c>
      <c r="E417" s="12"/>
      <c r="F417" s="12"/>
      <c r="G417" s="12"/>
      <c r="H417" s="45">
        <v>2329.33</v>
      </c>
      <c r="I417" s="45">
        <v>9597</v>
      </c>
      <c r="J417" s="45">
        <v>9305.25</v>
      </c>
      <c r="K417" s="45">
        <v>2621.08</v>
      </c>
      <c r="L417" s="14"/>
    </row>
    <row r="418" spans="1:12" x14ac:dyDescent="0.3">
      <c r="A418" s="10" t="s">
        <v>970</v>
      </c>
      <c r="B418" s="16" t="s">
        <v>351</v>
      </c>
      <c r="C418" s="17"/>
      <c r="D418" s="17"/>
      <c r="E418" s="11" t="s">
        <v>968</v>
      </c>
      <c r="F418" s="12"/>
      <c r="G418" s="12"/>
      <c r="H418" s="45">
        <v>2329.33</v>
      </c>
      <c r="I418" s="45">
        <v>9597</v>
      </c>
      <c r="J418" s="45">
        <v>9305.25</v>
      </c>
      <c r="K418" s="45">
        <v>2621.08</v>
      </c>
      <c r="L418" s="14"/>
    </row>
    <row r="419" spans="1:12" x14ac:dyDescent="0.3">
      <c r="A419" s="10" t="s">
        <v>971</v>
      </c>
      <c r="B419" s="16" t="s">
        <v>351</v>
      </c>
      <c r="C419" s="17"/>
      <c r="D419" s="17"/>
      <c r="E419" s="17"/>
      <c r="F419" s="11" t="s">
        <v>968</v>
      </c>
      <c r="G419" s="12"/>
      <c r="H419" s="45">
        <v>2329.33</v>
      </c>
      <c r="I419" s="45">
        <v>9597</v>
      </c>
      <c r="J419" s="45">
        <v>9305.25</v>
      </c>
      <c r="K419" s="45">
        <v>2621.08</v>
      </c>
      <c r="L419" s="46">
        <f>I419-J419</f>
        <v>291.75</v>
      </c>
    </row>
    <row r="420" spans="1:12" x14ac:dyDescent="0.3">
      <c r="A420" s="18" t="s">
        <v>972</v>
      </c>
      <c r="B420" s="16" t="s">
        <v>351</v>
      </c>
      <c r="C420" s="17"/>
      <c r="D420" s="17"/>
      <c r="E420" s="17"/>
      <c r="F420" s="17"/>
      <c r="G420" s="19" t="s">
        <v>968</v>
      </c>
      <c r="H420" s="28">
        <v>2329.33</v>
      </c>
      <c r="I420" s="28">
        <v>9597</v>
      </c>
      <c r="J420" s="28">
        <v>9305.25</v>
      </c>
      <c r="K420" s="28">
        <v>2621.08</v>
      </c>
      <c r="L420" s="21"/>
    </row>
    <row r="421" spans="1:12" x14ac:dyDescent="0.3">
      <c r="A421" s="22" t="s">
        <v>351</v>
      </c>
      <c r="B421" s="16" t="s">
        <v>351</v>
      </c>
      <c r="C421" s="17"/>
      <c r="D421" s="17"/>
      <c r="E421" s="17"/>
      <c r="F421" s="17"/>
      <c r="G421" s="23" t="s">
        <v>351</v>
      </c>
      <c r="H421" s="31"/>
      <c r="I421" s="31"/>
      <c r="J421" s="31"/>
      <c r="K421" s="31"/>
      <c r="L421" s="25"/>
    </row>
    <row r="422" spans="1:12" x14ac:dyDescent="0.3">
      <c r="A422" s="10" t="s">
        <v>973</v>
      </c>
      <c r="B422" s="15" t="s">
        <v>351</v>
      </c>
      <c r="C422" s="11" t="s">
        <v>974</v>
      </c>
      <c r="D422" s="12"/>
      <c r="E422" s="12"/>
      <c r="F422" s="12"/>
      <c r="G422" s="12"/>
      <c r="H422" s="45">
        <v>207327.86</v>
      </c>
      <c r="I422" s="45">
        <v>14209.1</v>
      </c>
      <c r="J422" s="45">
        <v>0</v>
      </c>
      <c r="K422" s="45">
        <v>221536.96</v>
      </c>
      <c r="L422" s="46">
        <f>I422-J422</f>
        <v>14209.1</v>
      </c>
    </row>
    <row r="423" spans="1:12" x14ac:dyDescent="0.3">
      <c r="A423" s="10" t="s">
        <v>975</v>
      </c>
      <c r="B423" s="16" t="s">
        <v>351</v>
      </c>
      <c r="C423" s="17"/>
      <c r="D423" s="11" t="s">
        <v>974</v>
      </c>
      <c r="E423" s="12"/>
      <c r="F423" s="12"/>
      <c r="G423" s="12"/>
      <c r="H423" s="45">
        <v>207327.86</v>
      </c>
      <c r="I423" s="45">
        <v>14209.1</v>
      </c>
      <c r="J423" s="45">
        <v>0</v>
      </c>
      <c r="K423" s="45">
        <v>221536.96</v>
      </c>
      <c r="L423" s="14"/>
    </row>
    <row r="424" spans="1:12" x14ac:dyDescent="0.3">
      <c r="A424" s="10" t="s">
        <v>976</v>
      </c>
      <c r="B424" s="16" t="s">
        <v>351</v>
      </c>
      <c r="C424" s="17"/>
      <c r="D424" s="17"/>
      <c r="E424" s="11" t="s">
        <v>974</v>
      </c>
      <c r="F424" s="12"/>
      <c r="G424" s="12"/>
      <c r="H424" s="45">
        <v>207327.86</v>
      </c>
      <c r="I424" s="45">
        <v>14209.1</v>
      </c>
      <c r="J424" s="45">
        <v>0</v>
      </c>
      <c r="K424" s="45">
        <v>221536.96</v>
      </c>
      <c r="L424" s="14"/>
    </row>
    <row r="425" spans="1:12" x14ac:dyDescent="0.3">
      <c r="A425" s="10" t="s">
        <v>977</v>
      </c>
      <c r="B425" s="16" t="s">
        <v>351</v>
      </c>
      <c r="C425" s="17"/>
      <c r="D425" s="17"/>
      <c r="E425" s="17"/>
      <c r="F425" s="11" t="s">
        <v>974</v>
      </c>
      <c r="G425" s="12"/>
      <c r="H425" s="45">
        <v>207327.86</v>
      </c>
      <c r="I425" s="45">
        <v>14209.1</v>
      </c>
      <c r="J425" s="45">
        <v>0</v>
      </c>
      <c r="K425" s="45">
        <v>221536.96</v>
      </c>
      <c r="L425" s="46">
        <f>I425-J425</f>
        <v>14209.1</v>
      </c>
    </row>
    <row r="426" spans="1:12" x14ac:dyDescent="0.3">
      <c r="A426" s="18" t="s">
        <v>978</v>
      </c>
      <c r="B426" s="16" t="s">
        <v>351</v>
      </c>
      <c r="C426" s="17"/>
      <c r="D426" s="17"/>
      <c r="E426" s="17"/>
      <c r="F426" s="17"/>
      <c r="G426" s="19" t="s">
        <v>979</v>
      </c>
      <c r="H426" s="28">
        <v>2751.06</v>
      </c>
      <c r="I426" s="28">
        <v>1174.94</v>
      </c>
      <c r="J426" s="28">
        <v>0</v>
      </c>
      <c r="K426" s="28">
        <v>3926</v>
      </c>
      <c r="L426" s="21"/>
    </row>
    <row r="427" spans="1:12" x14ac:dyDescent="0.3">
      <c r="A427" s="18" t="s">
        <v>980</v>
      </c>
      <c r="B427" s="16" t="s">
        <v>351</v>
      </c>
      <c r="C427" s="17"/>
      <c r="D427" s="17"/>
      <c r="E427" s="17"/>
      <c r="F427" s="17"/>
      <c r="G427" s="19" t="s">
        <v>981</v>
      </c>
      <c r="H427" s="28">
        <v>204576.8</v>
      </c>
      <c r="I427" s="28">
        <v>10000</v>
      </c>
      <c r="J427" s="28">
        <v>0</v>
      </c>
      <c r="K427" s="28">
        <v>214576.8</v>
      </c>
      <c r="L427" s="21"/>
    </row>
    <row r="428" spans="1:12" x14ac:dyDescent="0.3">
      <c r="A428" s="18" t="s">
        <v>982</v>
      </c>
      <c r="B428" s="16" t="s">
        <v>351</v>
      </c>
      <c r="C428" s="17"/>
      <c r="D428" s="17"/>
      <c r="E428" s="17"/>
      <c r="F428" s="17"/>
      <c r="G428" s="19" t="s">
        <v>983</v>
      </c>
      <c r="H428" s="28">
        <v>0</v>
      </c>
      <c r="I428" s="28">
        <v>3034.16</v>
      </c>
      <c r="J428" s="28">
        <v>0</v>
      </c>
      <c r="K428" s="28">
        <v>3034.16</v>
      </c>
      <c r="L428" s="21"/>
    </row>
    <row r="429" spans="1:12" x14ac:dyDescent="0.3">
      <c r="A429" s="22" t="s">
        <v>351</v>
      </c>
      <c r="B429" s="16" t="s">
        <v>351</v>
      </c>
      <c r="C429" s="17"/>
      <c r="D429" s="17"/>
      <c r="E429" s="17"/>
      <c r="F429" s="17"/>
      <c r="G429" s="23" t="s">
        <v>351</v>
      </c>
      <c r="H429" s="31"/>
      <c r="I429" s="31"/>
      <c r="J429" s="31"/>
      <c r="K429" s="31"/>
      <c r="L429" s="25"/>
    </row>
    <row r="430" spans="1:12" x14ac:dyDescent="0.3">
      <c r="A430" s="10" t="s">
        <v>72</v>
      </c>
      <c r="B430" s="11" t="s">
        <v>984</v>
      </c>
      <c r="C430" s="12"/>
      <c r="D430" s="12"/>
      <c r="E430" s="12"/>
      <c r="F430" s="12"/>
      <c r="G430" s="12"/>
      <c r="H430" s="45">
        <v>32737371.739999998</v>
      </c>
      <c r="I430" s="45">
        <v>0</v>
      </c>
      <c r="J430" s="45">
        <v>5305420.17</v>
      </c>
      <c r="K430" s="45">
        <v>38042791.909999996</v>
      </c>
      <c r="L430" s="46"/>
    </row>
    <row r="431" spans="1:12" x14ac:dyDescent="0.3">
      <c r="A431" s="10" t="s">
        <v>985</v>
      </c>
      <c r="B431" s="15" t="s">
        <v>351</v>
      </c>
      <c r="C431" s="11" t="s">
        <v>984</v>
      </c>
      <c r="D431" s="12"/>
      <c r="E431" s="12"/>
      <c r="F431" s="12"/>
      <c r="G431" s="12"/>
      <c r="H431" s="45">
        <v>32737371.739999998</v>
      </c>
      <c r="I431" s="45">
        <v>0</v>
      </c>
      <c r="J431" s="45">
        <v>5305420.17</v>
      </c>
      <c r="K431" s="45">
        <v>38042791.909999996</v>
      </c>
      <c r="L431" s="14"/>
    </row>
    <row r="432" spans="1:12" x14ac:dyDescent="0.3">
      <c r="A432" s="10" t="s">
        <v>986</v>
      </c>
      <c r="B432" s="16" t="s">
        <v>351</v>
      </c>
      <c r="C432" s="17"/>
      <c r="D432" s="11" t="s">
        <v>984</v>
      </c>
      <c r="E432" s="12"/>
      <c r="F432" s="12"/>
      <c r="G432" s="12"/>
      <c r="H432" s="45">
        <v>32737371.739999998</v>
      </c>
      <c r="I432" s="45">
        <v>0</v>
      </c>
      <c r="J432" s="45">
        <v>5305420.17</v>
      </c>
      <c r="K432" s="45">
        <v>38042791.909999996</v>
      </c>
      <c r="L432" s="14"/>
    </row>
    <row r="433" spans="1:12" x14ac:dyDescent="0.3">
      <c r="A433" s="10" t="s">
        <v>987</v>
      </c>
      <c r="B433" s="16" t="s">
        <v>351</v>
      </c>
      <c r="C433" s="17"/>
      <c r="D433" s="17"/>
      <c r="E433" s="11" t="s">
        <v>988</v>
      </c>
      <c r="F433" s="12"/>
      <c r="G433" s="12"/>
      <c r="H433" s="45">
        <v>29722248.809999999</v>
      </c>
      <c r="I433" s="45">
        <v>0</v>
      </c>
      <c r="J433" s="45">
        <v>4831045.0199999996</v>
      </c>
      <c r="K433" s="45">
        <v>34553293.829999998</v>
      </c>
      <c r="L433" s="14"/>
    </row>
    <row r="434" spans="1:12" x14ac:dyDescent="0.3">
      <c r="A434" s="10" t="s">
        <v>989</v>
      </c>
      <c r="B434" s="16" t="s">
        <v>351</v>
      </c>
      <c r="C434" s="17"/>
      <c r="D434" s="17"/>
      <c r="E434" s="17"/>
      <c r="F434" s="11" t="s">
        <v>988</v>
      </c>
      <c r="G434" s="12"/>
      <c r="H434" s="45">
        <v>29722248.809999999</v>
      </c>
      <c r="I434" s="45">
        <v>0</v>
      </c>
      <c r="J434" s="45">
        <v>4831045.0199999996</v>
      </c>
      <c r="K434" s="45">
        <v>34553293.829999998</v>
      </c>
      <c r="L434" s="46"/>
    </row>
    <row r="435" spans="1:12" x14ac:dyDescent="0.3">
      <c r="A435" s="18" t="s">
        <v>990</v>
      </c>
      <c r="B435" s="16" t="s">
        <v>351</v>
      </c>
      <c r="C435" s="17"/>
      <c r="D435" s="17"/>
      <c r="E435" s="17"/>
      <c r="F435" s="17"/>
      <c r="G435" s="19" t="s">
        <v>991</v>
      </c>
      <c r="H435" s="28">
        <v>29722248.809999999</v>
      </c>
      <c r="I435" s="28">
        <v>0</v>
      </c>
      <c r="J435" s="28">
        <v>4831045.0199999996</v>
      </c>
      <c r="K435" s="28">
        <v>34553293.829999998</v>
      </c>
      <c r="L435" s="21"/>
    </row>
    <row r="436" spans="1:12" x14ac:dyDescent="0.3">
      <c r="A436" s="22" t="s">
        <v>351</v>
      </c>
      <c r="B436" s="16" t="s">
        <v>351</v>
      </c>
      <c r="C436" s="17"/>
      <c r="D436" s="17"/>
      <c r="E436" s="17"/>
      <c r="F436" s="17"/>
      <c r="G436" s="23" t="s">
        <v>351</v>
      </c>
      <c r="H436" s="31"/>
      <c r="I436" s="31"/>
      <c r="J436" s="31"/>
      <c r="K436" s="31"/>
      <c r="L436" s="25"/>
    </row>
    <row r="437" spans="1:12" x14ac:dyDescent="0.3">
      <c r="A437" s="10" t="s">
        <v>992</v>
      </c>
      <c r="B437" s="16" t="s">
        <v>351</v>
      </c>
      <c r="C437" s="17"/>
      <c r="D437" s="17"/>
      <c r="E437" s="11" t="s">
        <v>993</v>
      </c>
      <c r="F437" s="12"/>
      <c r="G437" s="12"/>
      <c r="H437" s="45">
        <v>236867.08</v>
      </c>
      <c r="I437" s="45">
        <v>0</v>
      </c>
      <c r="J437" s="45">
        <v>18528.86</v>
      </c>
      <c r="K437" s="45">
        <v>255395.94</v>
      </c>
      <c r="L437" s="14"/>
    </row>
    <row r="438" spans="1:12" x14ac:dyDescent="0.3">
      <c r="A438" s="10" t="s">
        <v>994</v>
      </c>
      <c r="B438" s="16" t="s">
        <v>351</v>
      </c>
      <c r="C438" s="17"/>
      <c r="D438" s="17"/>
      <c r="E438" s="17"/>
      <c r="F438" s="11" t="s">
        <v>995</v>
      </c>
      <c r="G438" s="12"/>
      <c r="H438" s="45">
        <v>236867.08</v>
      </c>
      <c r="I438" s="45">
        <v>0</v>
      </c>
      <c r="J438" s="45">
        <v>18528.86</v>
      </c>
      <c r="K438" s="45">
        <v>255395.94</v>
      </c>
      <c r="L438" s="14"/>
    </row>
    <row r="439" spans="1:12" x14ac:dyDescent="0.3">
      <c r="A439" s="18" t="s">
        <v>996</v>
      </c>
      <c r="B439" s="16" t="s">
        <v>351</v>
      </c>
      <c r="C439" s="17"/>
      <c r="D439" s="17"/>
      <c r="E439" s="17"/>
      <c r="F439" s="17"/>
      <c r="G439" s="19" t="s">
        <v>997</v>
      </c>
      <c r="H439" s="28">
        <v>236867.08</v>
      </c>
      <c r="I439" s="28">
        <v>0</v>
      </c>
      <c r="J439" s="28">
        <v>18528.86</v>
      </c>
      <c r="K439" s="28">
        <v>255395.94</v>
      </c>
      <c r="L439" s="21"/>
    </row>
    <row r="440" spans="1:12" x14ac:dyDescent="0.3">
      <c r="A440" s="22" t="s">
        <v>351</v>
      </c>
      <c r="B440" s="16" t="s">
        <v>351</v>
      </c>
      <c r="C440" s="17"/>
      <c r="D440" s="17"/>
      <c r="E440" s="17"/>
      <c r="F440" s="17"/>
      <c r="G440" s="23" t="s">
        <v>351</v>
      </c>
      <c r="H440" s="31"/>
      <c r="I440" s="31"/>
      <c r="J440" s="31"/>
      <c r="K440" s="31"/>
      <c r="L440" s="25"/>
    </row>
    <row r="441" spans="1:12" x14ac:dyDescent="0.3">
      <c r="A441" s="10" t="s">
        <v>998</v>
      </c>
      <c r="B441" s="16" t="s">
        <v>351</v>
      </c>
      <c r="C441" s="17"/>
      <c r="D441" s="17"/>
      <c r="E441" s="11" t="s">
        <v>999</v>
      </c>
      <c r="F441" s="12"/>
      <c r="G441" s="12"/>
      <c r="H441" s="45">
        <v>2414571.44</v>
      </c>
      <c r="I441" s="45">
        <v>0</v>
      </c>
      <c r="J441" s="45">
        <v>454671.35</v>
      </c>
      <c r="K441" s="45">
        <v>2869242.79</v>
      </c>
      <c r="L441" s="14"/>
    </row>
    <row r="442" spans="1:12" x14ac:dyDescent="0.3">
      <c r="A442" s="10" t="s">
        <v>1000</v>
      </c>
      <c r="B442" s="16" t="s">
        <v>351</v>
      </c>
      <c r="C442" s="17"/>
      <c r="D442" s="17"/>
      <c r="E442" s="17"/>
      <c r="F442" s="11" t="s">
        <v>999</v>
      </c>
      <c r="G442" s="12"/>
      <c r="H442" s="45">
        <v>2414571.44</v>
      </c>
      <c r="I442" s="45">
        <v>0</v>
      </c>
      <c r="J442" s="45">
        <v>454671.35</v>
      </c>
      <c r="K442" s="45">
        <v>2869242.79</v>
      </c>
      <c r="L442" s="14"/>
    </row>
    <row r="443" spans="1:12" x14ac:dyDescent="0.3">
      <c r="A443" s="18" t="s">
        <v>1001</v>
      </c>
      <c r="B443" s="16" t="s">
        <v>351</v>
      </c>
      <c r="C443" s="17"/>
      <c r="D443" s="17"/>
      <c r="E443" s="17"/>
      <c r="F443" s="17"/>
      <c r="G443" s="19" t="s">
        <v>1002</v>
      </c>
      <c r="H443" s="28">
        <v>2410535.5099999998</v>
      </c>
      <c r="I443" s="28">
        <v>0</v>
      </c>
      <c r="J443" s="28">
        <v>454616.62</v>
      </c>
      <c r="K443" s="28">
        <v>2865152.13</v>
      </c>
      <c r="L443" s="21"/>
    </row>
    <row r="444" spans="1:12" x14ac:dyDescent="0.3">
      <c r="A444" s="18" t="s">
        <v>1003</v>
      </c>
      <c r="B444" s="16" t="s">
        <v>351</v>
      </c>
      <c r="C444" s="17"/>
      <c r="D444" s="17"/>
      <c r="E444" s="17"/>
      <c r="F444" s="17"/>
      <c r="G444" s="19" t="s">
        <v>1004</v>
      </c>
      <c r="H444" s="28">
        <v>4035.93</v>
      </c>
      <c r="I444" s="28">
        <v>0</v>
      </c>
      <c r="J444" s="28">
        <v>54.73</v>
      </c>
      <c r="K444" s="28">
        <v>4090.66</v>
      </c>
      <c r="L444" s="21"/>
    </row>
    <row r="445" spans="1:12" x14ac:dyDescent="0.3">
      <c r="A445" s="22" t="s">
        <v>351</v>
      </c>
      <c r="B445" s="16" t="s">
        <v>351</v>
      </c>
      <c r="C445" s="17"/>
      <c r="D445" s="17"/>
      <c r="E445" s="17"/>
      <c r="F445" s="17"/>
      <c r="G445" s="23" t="s">
        <v>351</v>
      </c>
      <c r="H445" s="31"/>
      <c r="I445" s="31"/>
      <c r="J445" s="31"/>
      <c r="K445" s="31"/>
      <c r="L445" s="25"/>
    </row>
    <row r="446" spans="1:12" x14ac:dyDescent="0.3">
      <c r="A446" s="10" t="s">
        <v>1005</v>
      </c>
      <c r="B446" s="16" t="s">
        <v>351</v>
      </c>
      <c r="C446" s="17"/>
      <c r="D446" s="17"/>
      <c r="E446" s="11" t="s">
        <v>1006</v>
      </c>
      <c r="F446" s="12"/>
      <c r="G446" s="12"/>
      <c r="H446" s="45">
        <v>2787.05</v>
      </c>
      <c r="I446" s="45">
        <v>0</v>
      </c>
      <c r="J446" s="45">
        <v>0</v>
      </c>
      <c r="K446" s="45">
        <v>2787.05</v>
      </c>
      <c r="L446" s="14"/>
    </row>
    <row r="447" spans="1:12" x14ac:dyDescent="0.3">
      <c r="A447" s="10" t="s">
        <v>1007</v>
      </c>
      <c r="B447" s="16" t="s">
        <v>351</v>
      </c>
      <c r="C447" s="17"/>
      <c r="D447" s="17"/>
      <c r="E447" s="17"/>
      <c r="F447" s="11" t="s">
        <v>1006</v>
      </c>
      <c r="G447" s="12"/>
      <c r="H447" s="45">
        <v>2787.05</v>
      </c>
      <c r="I447" s="45">
        <v>0</v>
      </c>
      <c r="J447" s="45">
        <v>0</v>
      </c>
      <c r="K447" s="45">
        <v>2787.05</v>
      </c>
      <c r="L447" s="14"/>
    </row>
    <row r="448" spans="1:12" x14ac:dyDescent="0.3">
      <c r="A448" s="18" t="s">
        <v>1008</v>
      </c>
      <c r="B448" s="16" t="s">
        <v>351</v>
      </c>
      <c r="C448" s="17"/>
      <c r="D448" s="17"/>
      <c r="E448" s="17"/>
      <c r="F448" s="17"/>
      <c r="G448" s="19" t="s">
        <v>1009</v>
      </c>
      <c r="H448" s="28">
        <v>2787.05</v>
      </c>
      <c r="I448" s="28">
        <v>0</v>
      </c>
      <c r="J448" s="28">
        <v>0</v>
      </c>
      <c r="K448" s="28">
        <v>2787.05</v>
      </c>
      <c r="L448" s="21"/>
    </row>
    <row r="449" spans="1:12" x14ac:dyDescent="0.3">
      <c r="A449" s="22" t="s">
        <v>351</v>
      </c>
      <c r="B449" s="16" t="s">
        <v>351</v>
      </c>
      <c r="C449" s="17"/>
      <c r="D449" s="17"/>
      <c r="E449" s="17"/>
      <c r="F449" s="17"/>
      <c r="G449" s="23" t="s">
        <v>351</v>
      </c>
      <c r="H449" s="31"/>
      <c r="I449" s="31"/>
      <c r="J449" s="31"/>
      <c r="K449" s="31"/>
      <c r="L449" s="25"/>
    </row>
    <row r="450" spans="1:12" x14ac:dyDescent="0.3">
      <c r="A450" s="10" t="s">
        <v>1010</v>
      </c>
      <c r="B450" s="16" t="s">
        <v>351</v>
      </c>
      <c r="C450" s="17"/>
      <c r="D450" s="17"/>
      <c r="E450" s="11" t="s">
        <v>1011</v>
      </c>
      <c r="F450" s="12"/>
      <c r="G450" s="12"/>
      <c r="H450" s="45">
        <v>358146.3</v>
      </c>
      <c r="I450" s="45">
        <v>0</v>
      </c>
      <c r="J450" s="45">
        <v>0</v>
      </c>
      <c r="K450" s="45">
        <v>358146.3</v>
      </c>
      <c r="L450" s="14"/>
    </row>
    <row r="451" spans="1:12" x14ac:dyDescent="0.3">
      <c r="A451" s="10" t="s">
        <v>1012</v>
      </c>
      <c r="B451" s="16" t="s">
        <v>351</v>
      </c>
      <c r="C451" s="17"/>
      <c r="D451" s="17"/>
      <c r="E451" s="17"/>
      <c r="F451" s="11" t="s">
        <v>1013</v>
      </c>
      <c r="G451" s="12"/>
      <c r="H451" s="45">
        <v>358146.3</v>
      </c>
      <c r="I451" s="45">
        <v>0</v>
      </c>
      <c r="J451" s="45">
        <v>0</v>
      </c>
      <c r="K451" s="45">
        <v>358146.3</v>
      </c>
      <c r="L451" s="14"/>
    </row>
    <row r="452" spans="1:12" x14ac:dyDescent="0.3">
      <c r="A452" s="18" t="s">
        <v>1014</v>
      </c>
      <c r="B452" s="16" t="s">
        <v>351</v>
      </c>
      <c r="C452" s="17"/>
      <c r="D452" s="17"/>
      <c r="E452" s="17"/>
      <c r="F452" s="17"/>
      <c r="G452" s="19" t="s">
        <v>1015</v>
      </c>
      <c r="H452" s="28">
        <v>358146.3</v>
      </c>
      <c r="I452" s="28">
        <v>0</v>
      </c>
      <c r="J452" s="28">
        <v>0</v>
      </c>
      <c r="K452" s="28">
        <v>358146.3</v>
      </c>
      <c r="L452" s="21"/>
    </row>
    <row r="453" spans="1:12" x14ac:dyDescent="0.3">
      <c r="A453" s="22" t="s">
        <v>351</v>
      </c>
      <c r="B453" s="16" t="s">
        <v>351</v>
      </c>
      <c r="C453" s="17"/>
      <c r="D453" s="17"/>
      <c r="E453" s="17"/>
      <c r="F453" s="17"/>
      <c r="G453" s="23" t="s">
        <v>351</v>
      </c>
      <c r="H453" s="31"/>
      <c r="I453" s="31"/>
      <c r="J453" s="31"/>
      <c r="K453" s="31"/>
      <c r="L453" s="25"/>
    </row>
    <row r="454" spans="1:12" x14ac:dyDescent="0.3">
      <c r="A454" s="10" t="s">
        <v>1016</v>
      </c>
      <c r="B454" s="16" t="s">
        <v>351</v>
      </c>
      <c r="C454" s="17"/>
      <c r="D454" s="17"/>
      <c r="E454" s="11" t="s">
        <v>974</v>
      </c>
      <c r="F454" s="12"/>
      <c r="G454" s="12"/>
      <c r="H454" s="45">
        <v>2751.06</v>
      </c>
      <c r="I454" s="45">
        <v>0</v>
      </c>
      <c r="J454" s="45">
        <v>1174.94</v>
      </c>
      <c r="K454" s="45">
        <v>3926</v>
      </c>
      <c r="L454" s="14"/>
    </row>
    <row r="455" spans="1:12" x14ac:dyDescent="0.3">
      <c r="A455" s="10" t="s">
        <v>1017</v>
      </c>
      <c r="B455" s="16" t="s">
        <v>351</v>
      </c>
      <c r="C455" s="17"/>
      <c r="D455" s="17"/>
      <c r="E455" s="17"/>
      <c r="F455" s="11" t="s">
        <v>974</v>
      </c>
      <c r="G455" s="12"/>
      <c r="H455" s="45">
        <v>2751.06</v>
      </c>
      <c r="I455" s="45">
        <v>0</v>
      </c>
      <c r="J455" s="45">
        <v>1174.94</v>
      </c>
      <c r="K455" s="45">
        <v>3926</v>
      </c>
      <c r="L455" s="14"/>
    </row>
    <row r="456" spans="1:12" x14ac:dyDescent="0.3">
      <c r="A456" s="18" t="s">
        <v>1018</v>
      </c>
      <c r="B456" s="16" t="s">
        <v>351</v>
      </c>
      <c r="C456" s="17"/>
      <c r="D456" s="17"/>
      <c r="E456" s="17"/>
      <c r="F456" s="17"/>
      <c r="G456" s="19" t="s">
        <v>979</v>
      </c>
      <c r="H456" s="28">
        <v>2751.06</v>
      </c>
      <c r="I456" s="28">
        <v>0</v>
      </c>
      <c r="J456" s="28">
        <v>1174.94</v>
      </c>
      <c r="K456" s="28">
        <v>3926</v>
      </c>
      <c r="L456" s="21"/>
    </row>
    <row r="458" spans="1:12" x14ac:dyDescent="0.3">
      <c r="A458" s="29" t="s">
        <v>351</v>
      </c>
      <c r="B458" s="30"/>
      <c r="C458" s="30"/>
      <c r="D458" s="30"/>
      <c r="E458" s="30"/>
      <c r="F458" s="30"/>
      <c r="G458" s="30"/>
      <c r="H458" s="55"/>
      <c r="I458" s="55"/>
      <c r="J458" s="55"/>
      <c r="K458" s="55"/>
      <c r="L458" s="30"/>
    </row>
    <row r="460" spans="1:12" x14ac:dyDescent="0.3">
      <c r="A460" s="56" t="s">
        <v>1019</v>
      </c>
      <c r="B460" s="57"/>
      <c r="C460" s="57"/>
      <c r="D460" s="57"/>
      <c r="E460" s="57"/>
      <c r="F460" s="57"/>
      <c r="G460" s="57"/>
      <c r="H460" s="58"/>
      <c r="I460" s="58"/>
      <c r="J460" s="58"/>
      <c r="K460" s="58"/>
      <c r="L460" s="57"/>
    </row>
    <row r="462" spans="1:12" x14ac:dyDescent="0.3">
      <c r="A462" s="59" t="s">
        <v>349</v>
      </c>
      <c r="B462" s="60"/>
      <c r="C462" s="60"/>
      <c r="D462" s="60"/>
      <c r="E462" s="60"/>
      <c r="F462" s="60"/>
      <c r="G462" s="60"/>
      <c r="I462" s="61"/>
      <c r="J462" s="61"/>
      <c r="K462" s="62" t="s">
        <v>1024</v>
      </c>
      <c r="L462" s="63"/>
    </row>
    <row r="463" spans="1:12" x14ac:dyDescent="0.3">
      <c r="A463" s="60"/>
      <c r="B463" s="60"/>
      <c r="C463" s="60"/>
      <c r="D463" s="60"/>
      <c r="E463" s="60"/>
      <c r="F463" s="60"/>
      <c r="G463" s="60"/>
    </row>
    <row r="465" spans="1:12" x14ac:dyDescent="0.3">
      <c r="A465" s="59" t="s">
        <v>601</v>
      </c>
      <c r="B465" s="60"/>
      <c r="C465" s="60"/>
      <c r="D465" s="60"/>
      <c r="E465" s="60"/>
      <c r="F465" s="60"/>
      <c r="G465" s="60"/>
      <c r="I465" s="61"/>
      <c r="J465" s="61"/>
      <c r="K465" s="62" t="s">
        <v>1025</v>
      </c>
      <c r="L465" s="63"/>
    </row>
    <row r="466" spans="1:12" x14ac:dyDescent="0.3">
      <c r="A466" s="60"/>
      <c r="B466" s="60"/>
      <c r="C466" s="60"/>
      <c r="D466" s="60"/>
      <c r="E466" s="60"/>
      <c r="F466" s="60"/>
      <c r="G466" s="60"/>
    </row>
    <row r="468" spans="1:12" x14ac:dyDescent="0.3">
      <c r="A468" s="59" t="s">
        <v>351</v>
      </c>
      <c r="B468" s="60"/>
      <c r="C468" s="60"/>
      <c r="D468" s="60"/>
      <c r="E468" s="60"/>
      <c r="F468" s="60"/>
      <c r="G468" s="60"/>
      <c r="I468" s="61"/>
      <c r="J468" s="61"/>
      <c r="K468" s="62" t="s">
        <v>351</v>
      </c>
      <c r="L468" s="63"/>
    </row>
    <row r="469" spans="1:12" x14ac:dyDescent="0.3">
      <c r="A469" s="60"/>
      <c r="B469" s="60"/>
      <c r="C469" s="60"/>
      <c r="D469" s="60"/>
      <c r="E469" s="60"/>
      <c r="F469" s="60"/>
      <c r="G469" s="60"/>
    </row>
    <row r="471" spans="1:12" x14ac:dyDescent="0.3">
      <c r="A471" s="59" t="s">
        <v>1020</v>
      </c>
      <c r="B471" s="60"/>
      <c r="C471" s="60"/>
      <c r="D471" s="60"/>
      <c r="E471" s="60"/>
      <c r="F471" s="60"/>
      <c r="G471" s="60"/>
      <c r="I471" s="61"/>
      <c r="J471" s="61"/>
      <c r="K471" s="62" t="s">
        <v>1026</v>
      </c>
      <c r="L471" s="63"/>
    </row>
    <row r="472" spans="1:12" x14ac:dyDescent="0.3">
      <c r="A472" s="60"/>
      <c r="B472" s="60"/>
      <c r="C472" s="60"/>
      <c r="D472" s="60"/>
      <c r="E472" s="60"/>
      <c r="F472" s="60"/>
      <c r="G472" s="60"/>
    </row>
    <row r="474" spans="1:12" x14ac:dyDescent="0.3">
      <c r="H474" s="61"/>
      <c r="I474" s="64"/>
    </row>
    <row r="475" spans="1:12" x14ac:dyDescent="0.3">
      <c r="H475" s="61"/>
    </row>
    <row r="477" spans="1:12" x14ac:dyDescent="0.3">
      <c r="H477" s="61"/>
      <c r="I477" s="64"/>
    </row>
    <row r="478" spans="1:12" x14ac:dyDescent="0.3">
      <c r="H478" s="61"/>
    </row>
    <row r="480" spans="1:12" x14ac:dyDescent="0.3">
      <c r="A480" s="29" t="s">
        <v>351</v>
      </c>
      <c r="B480" s="30"/>
      <c r="C480" s="30"/>
      <c r="D480" s="30"/>
      <c r="E480" s="30"/>
      <c r="F480" s="30"/>
      <c r="G480" s="30"/>
      <c r="H480" s="55"/>
      <c r="I480" s="55"/>
      <c r="J480" s="55"/>
      <c r="K480" s="55"/>
      <c r="L480" s="30"/>
    </row>
    <row r="482" spans="1:12" x14ac:dyDescent="0.3">
      <c r="A482" s="29" t="s">
        <v>351</v>
      </c>
      <c r="B482" s="30"/>
      <c r="C482" s="30"/>
      <c r="D482" s="30"/>
      <c r="E482" s="30"/>
      <c r="F482" s="30"/>
      <c r="G482" s="30"/>
      <c r="H482" s="55"/>
      <c r="I482" s="55"/>
      <c r="J482" s="55"/>
      <c r="K482" s="55"/>
      <c r="L482" s="30"/>
    </row>
    <row r="484" spans="1:12" x14ac:dyDescent="0.3">
      <c r="A484" s="65" t="s">
        <v>351</v>
      </c>
      <c r="B484" s="66"/>
      <c r="C484" s="66"/>
      <c r="D484" s="66"/>
      <c r="E484" s="66"/>
      <c r="F484" s="66"/>
      <c r="G484" s="66"/>
      <c r="H484" s="67"/>
      <c r="I484" s="68"/>
      <c r="J484" s="68"/>
      <c r="K484" s="68"/>
      <c r="L484" s="69"/>
    </row>
    <row r="485" spans="1:12" x14ac:dyDescent="0.3">
      <c r="K485" s="68"/>
      <c r="L485" s="70" t="s">
        <v>1027</v>
      </c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443"/>
  <sheetViews>
    <sheetView workbookViewId="0">
      <selection activeCell="L464" sqref="L464"/>
    </sheetView>
  </sheetViews>
  <sheetFormatPr defaultRowHeight="14.4" x14ac:dyDescent="0.3"/>
  <cols>
    <col min="1" max="1" width="16" style="6" bestFit="1" customWidth="1"/>
    <col min="2" max="6" width="1.88671875" style="6" customWidth="1"/>
    <col min="7" max="7" width="51.33203125" style="6" bestFit="1" customWidth="1"/>
    <col min="8" max="8" width="15" style="26" bestFit="1" customWidth="1"/>
    <col min="9" max="11" width="14.33203125" style="26" bestFit="1" customWidth="1"/>
    <col min="12" max="256" width="13.44140625" style="6" customWidth="1"/>
    <col min="257" max="257" width="16" style="6" bestFit="1" customWidth="1"/>
    <col min="258" max="262" width="1.88671875" style="6" customWidth="1"/>
    <col min="263" max="263" width="51.33203125" style="6" bestFit="1" customWidth="1"/>
    <col min="264" max="264" width="15" style="6" bestFit="1" customWidth="1"/>
    <col min="265" max="267" width="14.33203125" style="6" bestFit="1" customWidth="1"/>
    <col min="268" max="512" width="13.44140625" style="6" customWidth="1"/>
    <col min="513" max="513" width="16" style="6" bestFit="1" customWidth="1"/>
    <col min="514" max="518" width="1.88671875" style="6" customWidth="1"/>
    <col min="519" max="519" width="51.33203125" style="6" bestFit="1" customWidth="1"/>
    <col min="520" max="520" width="15" style="6" bestFit="1" customWidth="1"/>
    <col min="521" max="523" width="14.33203125" style="6" bestFit="1" customWidth="1"/>
    <col min="524" max="768" width="13.44140625" style="6" customWidth="1"/>
    <col min="769" max="769" width="16" style="6" bestFit="1" customWidth="1"/>
    <col min="770" max="774" width="1.88671875" style="6" customWidth="1"/>
    <col min="775" max="775" width="51.33203125" style="6" bestFit="1" customWidth="1"/>
    <col min="776" max="776" width="15" style="6" bestFit="1" customWidth="1"/>
    <col min="777" max="779" width="14.33203125" style="6" bestFit="1" customWidth="1"/>
    <col min="780" max="1024" width="13.44140625" style="6" customWidth="1"/>
    <col min="1025" max="1025" width="16" style="6" bestFit="1" customWidth="1"/>
    <col min="1026" max="1030" width="1.88671875" style="6" customWidth="1"/>
    <col min="1031" max="1031" width="51.33203125" style="6" bestFit="1" customWidth="1"/>
    <col min="1032" max="1032" width="15" style="6" bestFit="1" customWidth="1"/>
    <col min="1033" max="1035" width="14.33203125" style="6" bestFit="1" customWidth="1"/>
    <col min="1036" max="1280" width="13.44140625" style="6" customWidth="1"/>
    <col min="1281" max="1281" width="16" style="6" bestFit="1" customWidth="1"/>
    <col min="1282" max="1286" width="1.88671875" style="6" customWidth="1"/>
    <col min="1287" max="1287" width="51.33203125" style="6" bestFit="1" customWidth="1"/>
    <col min="1288" max="1288" width="15" style="6" bestFit="1" customWidth="1"/>
    <col min="1289" max="1291" width="14.33203125" style="6" bestFit="1" customWidth="1"/>
    <col min="1292" max="1536" width="13.44140625" style="6" customWidth="1"/>
    <col min="1537" max="1537" width="16" style="6" bestFit="1" customWidth="1"/>
    <col min="1538" max="1542" width="1.88671875" style="6" customWidth="1"/>
    <col min="1543" max="1543" width="51.33203125" style="6" bestFit="1" customWidth="1"/>
    <col min="1544" max="1544" width="15" style="6" bestFit="1" customWidth="1"/>
    <col min="1545" max="1547" width="14.33203125" style="6" bestFit="1" customWidth="1"/>
    <col min="1548" max="1792" width="13.44140625" style="6" customWidth="1"/>
    <col min="1793" max="1793" width="16" style="6" bestFit="1" customWidth="1"/>
    <col min="1794" max="1798" width="1.88671875" style="6" customWidth="1"/>
    <col min="1799" max="1799" width="51.33203125" style="6" bestFit="1" customWidth="1"/>
    <col min="1800" max="1800" width="15" style="6" bestFit="1" customWidth="1"/>
    <col min="1801" max="1803" width="14.33203125" style="6" bestFit="1" customWidth="1"/>
    <col min="1804" max="2048" width="13.44140625" style="6" customWidth="1"/>
    <col min="2049" max="2049" width="16" style="6" bestFit="1" customWidth="1"/>
    <col min="2050" max="2054" width="1.88671875" style="6" customWidth="1"/>
    <col min="2055" max="2055" width="51.33203125" style="6" bestFit="1" customWidth="1"/>
    <col min="2056" max="2056" width="15" style="6" bestFit="1" customWidth="1"/>
    <col min="2057" max="2059" width="14.33203125" style="6" bestFit="1" customWidth="1"/>
    <col min="2060" max="2304" width="13.44140625" style="6" customWidth="1"/>
    <col min="2305" max="2305" width="16" style="6" bestFit="1" customWidth="1"/>
    <col min="2306" max="2310" width="1.88671875" style="6" customWidth="1"/>
    <col min="2311" max="2311" width="51.33203125" style="6" bestFit="1" customWidth="1"/>
    <col min="2312" max="2312" width="15" style="6" bestFit="1" customWidth="1"/>
    <col min="2313" max="2315" width="14.33203125" style="6" bestFit="1" customWidth="1"/>
    <col min="2316" max="2560" width="13.44140625" style="6" customWidth="1"/>
    <col min="2561" max="2561" width="16" style="6" bestFit="1" customWidth="1"/>
    <col min="2562" max="2566" width="1.88671875" style="6" customWidth="1"/>
    <col min="2567" max="2567" width="51.33203125" style="6" bestFit="1" customWidth="1"/>
    <col min="2568" max="2568" width="15" style="6" bestFit="1" customWidth="1"/>
    <col min="2569" max="2571" width="14.33203125" style="6" bestFit="1" customWidth="1"/>
    <col min="2572" max="2816" width="13.44140625" style="6" customWidth="1"/>
    <col min="2817" max="2817" width="16" style="6" bestFit="1" customWidth="1"/>
    <col min="2818" max="2822" width="1.88671875" style="6" customWidth="1"/>
    <col min="2823" max="2823" width="51.33203125" style="6" bestFit="1" customWidth="1"/>
    <col min="2824" max="2824" width="15" style="6" bestFit="1" customWidth="1"/>
    <col min="2825" max="2827" width="14.33203125" style="6" bestFit="1" customWidth="1"/>
    <col min="2828" max="3072" width="13.44140625" style="6" customWidth="1"/>
    <col min="3073" max="3073" width="16" style="6" bestFit="1" customWidth="1"/>
    <col min="3074" max="3078" width="1.88671875" style="6" customWidth="1"/>
    <col min="3079" max="3079" width="51.33203125" style="6" bestFit="1" customWidth="1"/>
    <col min="3080" max="3080" width="15" style="6" bestFit="1" customWidth="1"/>
    <col min="3081" max="3083" width="14.33203125" style="6" bestFit="1" customWidth="1"/>
    <col min="3084" max="3328" width="13.44140625" style="6" customWidth="1"/>
    <col min="3329" max="3329" width="16" style="6" bestFit="1" customWidth="1"/>
    <col min="3330" max="3334" width="1.88671875" style="6" customWidth="1"/>
    <col min="3335" max="3335" width="51.33203125" style="6" bestFit="1" customWidth="1"/>
    <col min="3336" max="3336" width="15" style="6" bestFit="1" customWidth="1"/>
    <col min="3337" max="3339" width="14.33203125" style="6" bestFit="1" customWidth="1"/>
    <col min="3340" max="3584" width="13.44140625" style="6" customWidth="1"/>
    <col min="3585" max="3585" width="16" style="6" bestFit="1" customWidth="1"/>
    <col min="3586" max="3590" width="1.88671875" style="6" customWidth="1"/>
    <col min="3591" max="3591" width="51.33203125" style="6" bestFit="1" customWidth="1"/>
    <col min="3592" max="3592" width="15" style="6" bestFit="1" customWidth="1"/>
    <col min="3593" max="3595" width="14.33203125" style="6" bestFit="1" customWidth="1"/>
    <col min="3596" max="3840" width="13.44140625" style="6" customWidth="1"/>
    <col min="3841" max="3841" width="16" style="6" bestFit="1" customWidth="1"/>
    <col min="3842" max="3846" width="1.88671875" style="6" customWidth="1"/>
    <col min="3847" max="3847" width="51.33203125" style="6" bestFit="1" customWidth="1"/>
    <col min="3848" max="3848" width="15" style="6" bestFit="1" customWidth="1"/>
    <col min="3849" max="3851" width="14.33203125" style="6" bestFit="1" customWidth="1"/>
    <col min="3852" max="4096" width="13.44140625" style="6" customWidth="1"/>
    <col min="4097" max="4097" width="16" style="6" bestFit="1" customWidth="1"/>
    <col min="4098" max="4102" width="1.88671875" style="6" customWidth="1"/>
    <col min="4103" max="4103" width="51.33203125" style="6" bestFit="1" customWidth="1"/>
    <col min="4104" max="4104" width="15" style="6" bestFit="1" customWidth="1"/>
    <col min="4105" max="4107" width="14.33203125" style="6" bestFit="1" customWidth="1"/>
    <col min="4108" max="4352" width="13.44140625" style="6" customWidth="1"/>
    <col min="4353" max="4353" width="16" style="6" bestFit="1" customWidth="1"/>
    <col min="4354" max="4358" width="1.88671875" style="6" customWidth="1"/>
    <col min="4359" max="4359" width="51.33203125" style="6" bestFit="1" customWidth="1"/>
    <col min="4360" max="4360" width="15" style="6" bestFit="1" customWidth="1"/>
    <col min="4361" max="4363" width="14.33203125" style="6" bestFit="1" customWidth="1"/>
    <col min="4364" max="4608" width="13.44140625" style="6" customWidth="1"/>
    <col min="4609" max="4609" width="16" style="6" bestFit="1" customWidth="1"/>
    <col min="4610" max="4614" width="1.88671875" style="6" customWidth="1"/>
    <col min="4615" max="4615" width="51.33203125" style="6" bestFit="1" customWidth="1"/>
    <col min="4616" max="4616" width="15" style="6" bestFit="1" customWidth="1"/>
    <col min="4617" max="4619" width="14.33203125" style="6" bestFit="1" customWidth="1"/>
    <col min="4620" max="4864" width="13.44140625" style="6" customWidth="1"/>
    <col min="4865" max="4865" width="16" style="6" bestFit="1" customWidth="1"/>
    <col min="4866" max="4870" width="1.88671875" style="6" customWidth="1"/>
    <col min="4871" max="4871" width="51.33203125" style="6" bestFit="1" customWidth="1"/>
    <col min="4872" max="4872" width="15" style="6" bestFit="1" customWidth="1"/>
    <col min="4873" max="4875" width="14.33203125" style="6" bestFit="1" customWidth="1"/>
    <col min="4876" max="5120" width="13.44140625" style="6" customWidth="1"/>
    <col min="5121" max="5121" width="16" style="6" bestFit="1" customWidth="1"/>
    <col min="5122" max="5126" width="1.88671875" style="6" customWidth="1"/>
    <col min="5127" max="5127" width="51.33203125" style="6" bestFit="1" customWidth="1"/>
    <col min="5128" max="5128" width="15" style="6" bestFit="1" customWidth="1"/>
    <col min="5129" max="5131" width="14.33203125" style="6" bestFit="1" customWidth="1"/>
    <col min="5132" max="5376" width="13.44140625" style="6" customWidth="1"/>
    <col min="5377" max="5377" width="16" style="6" bestFit="1" customWidth="1"/>
    <col min="5378" max="5382" width="1.88671875" style="6" customWidth="1"/>
    <col min="5383" max="5383" width="51.33203125" style="6" bestFit="1" customWidth="1"/>
    <col min="5384" max="5384" width="15" style="6" bestFit="1" customWidth="1"/>
    <col min="5385" max="5387" width="14.33203125" style="6" bestFit="1" customWidth="1"/>
    <col min="5388" max="5632" width="13.44140625" style="6" customWidth="1"/>
    <col min="5633" max="5633" width="16" style="6" bestFit="1" customWidth="1"/>
    <col min="5634" max="5638" width="1.88671875" style="6" customWidth="1"/>
    <col min="5639" max="5639" width="51.33203125" style="6" bestFit="1" customWidth="1"/>
    <col min="5640" max="5640" width="15" style="6" bestFit="1" customWidth="1"/>
    <col min="5641" max="5643" width="14.33203125" style="6" bestFit="1" customWidth="1"/>
    <col min="5644" max="5888" width="13.44140625" style="6" customWidth="1"/>
    <col min="5889" max="5889" width="16" style="6" bestFit="1" customWidth="1"/>
    <col min="5890" max="5894" width="1.88671875" style="6" customWidth="1"/>
    <col min="5895" max="5895" width="51.33203125" style="6" bestFit="1" customWidth="1"/>
    <col min="5896" max="5896" width="15" style="6" bestFit="1" customWidth="1"/>
    <col min="5897" max="5899" width="14.33203125" style="6" bestFit="1" customWidth="1"/>
    <col min="5900" max="6144" width="13.44140625" style="6" customWidth="1"/>
    <col min="6145" max="6145" width="16" style="6" bestFit="1" customWidth="1"/>
    <col min="6146" max="6150" width="1.88671875" style="6" customWidth="1"/>
    <col min="6151" max="6151" width="51.33203125" style="6" bestFit="1" customWidth="1"/>
    <col min="6152" max="6152" width="15" style="6" bestFit="1" customWidth="1"/>
    <col min="6153" max="6155" width="14.33203125" style="6" bestFit="1" customWidth="1"/>
    <col min="6156" max="6400" width="13.44140625" style="6" customWidth="1"/>
    <col min="6401" max="6401" width="16" style="6" bestFit="1" customWidth="1"/>
    <col min="6402" max="6406" width="1.88671875" style="6" customWidth="1"/>
    <col min="6407" max="6407" width="51.33203125" style="6" bestFit="1" customWidth="1"/>
    <col min="6408" max="6408" width="15" style="6" bestFit="1" customWidth="1"/>
    <col min="6409" max="6411" width="14.33203125" style="6" bestFit="1" customWidth="1"/>
    <col min="6412" max="6656" width="13.44140625" style="6" customWidth="1"/>
    <col min="6657" max="6657" width="16" style="6" bestFit="1" customWidth="1"/>
    <col min="6658" max="6662" width="1.88671875" style="6" customWidth="1"/>
    <col min="6663" max="6663" width="51.33203125" style="6" bestFit="1" customWidth="1"/>
    <col min="6664" max="6664" width="15" style="6" bestFit="1" customWidth="1"/>
    <col min="6665" max="6667" width="14.33203125" style="6" bestFit="1" customWidth="1"/>
    <col min="6668" max="6912" width="13.44140625" style="6" customWidth="1"/>
    <col min="6913" max="6913" width="16" style="6" bestFit="1" customWidth="1"/>
    <col min="6914" max="6918" width="1.88671875" style="6" customWidth="1"/>
    <col min="6919" max="6919" width="51.33203125" style="6" bestFit="1" customWidth="1"/>
    <col min="6920" max="6920" width="15" style="6" bestFit="1" customWidth="1"/>
    <col min="6921" max="6923" width="14.33203125" style="6" bestFit="1" customWidth="1"/>
    <col min="6924" max="7168" width="13.44140625" style="6" customWidth="1"/>
    <col min="7169" max="7169" width="16" style="6" bestFit="1" customWidth="1"/>
    <col min="7170" max="7174" width="1.88671875" style="6" customWidth="1"/>
    <col min="7175" max="7175" width="51.33203125" style="6" bestFit="1" customWidth="1"/>
    <col min="7176" max="7176" width="15" style="6" bestFit="1" customWidth="1"/>
    <col min="7177" max="7179" width="14.33203125" style="6" bestFit="1" customWidth="1"/>
    <col min="7180" max="7424" width="13.44140625" style="6" customWidth="1"/>
    <col min="7425" max="7425" width="16" style="6" bestFit="1" customWidth="1"/>
    <col min="7426" max="7430" width="1.88671875" style="6" customWidth="1"/>
    <col min="7431" max="7431" width="51.33203125" style="6" bestFit="1" customWidth="1"/>
    <col min="7432" max="7432" width="15" style="6" bestFit="1" customWidth="1"/>
    <col min="7433" max="7435" width="14.33203125" style="6" bestFit="1" customWidth="1"/>
    <col min="7436" max="7680" width="13.44140625" style="6" customWidth="1"/>
    <col min="7681" max="7681" width="16" style="6" bestFit="1" customWidth="1"/>
    <col min="7682" max="7686" width="1.88671875" style="6" customWidth="1"/>
    <col min="7687" max="7687" width="51.33203125" style="6" bestFit="1" customWidth="1"/>
    <col min="7688" max="7688" width="15" style="6" bestFit="1" customWidth="1"/>
    <col min="7689" max="7691" width="14.33203125" style="6" bestFit="1" customWidth="1"/>
    <col min="7692" max="7936" width="13.44140625" style="6" customWidth="1"/>
    <col min="7937" max="7937" width="16" style="6" bestFit="1" customWidth="1"/>
    <col min="7938" max="7942" width="1.88671875" style="6" customWidth="1"/>
    <col min="7943" max="7943" width="51.33203125" style="6" bestFit="1" customWidth="1"/>
    <col min="7944" max="7944" width="15" style="6" bestFit="1" customWidth="1"/>
    <col min="7945" max="7947" width="14.33203125" style="6" bestFit="1" customWidth="1"/>
    <col min="7948" max="8192" width="13.44140625" style="6" customWidth="1"/>
    <col min="8193" max="8193" width="16" style="6" bestFit="1" customWidth="1"/>
    <col min="8194" max="8198" width="1.88671875" style="6" customWidth="1"/>
    <col min="8199" max="8199" width="51.33203125" style="6" bestFit="1" customWidth="1"/>
    <col min="8200" max="8200" width="15" style="6" bestFit="1" customWidth="1"/>
    <col min="8201" max="8203" width="14.33203125" style="6" bestFit="1" customWidth="1"/>
    <col min="8204" max="8448" width="13.44140625" style="6" customWidth="1"/>
    <col min="8449" max="8449" width="16" style="6" bestFit="1" customWidth="1"/>
    <col min="8450" max="8454" width="1.88671875" style="6" customWidth="1"/>
    <col min="8455" max="8455" width="51.33203125" style="6" bestFit="1" customWidth="1"/>
    <col min="8456" max="8456" width="15" style="6" bestFit="1" customWidth="1"/>
    <col min="8457" max="8459" width="14.33203125" style="6" bestFit="1" customWidth="1"/>
    <col min="8460" max="8704" width="13.44140625" style="6" customWidth="1"/>
    <col min="8705" max="8705" width="16" style="6" bestFit="1" customWidth="1"/>
    <col min="8706" max="8710" width="1.88671875" style="6" customWidth="1"/>
    <col min="8711" max="8711" width="51.33203125" style="6" bestFit="1" customWidth="1"/>
    <col min="8712" max="8712" width="15" style="6" bestFit="1" customWidth="1"/>
    <col min="8713" max="8715" width="14.33203125" style="6" bestFit="1" customWidth="1"/>
    <col min="8716" max="8960" width="13.44140625" style="6" customWidth="1"/>
    <col min="8961" max="8961" width="16" style="6" bestFit="1" customWidth="1"/>
    <col min="8962" max="8966" width="1.88671875" style="6" customWidth="1"/>
    <col min="8967" max="8967" width="51.33203125" style="6" bestFit="1" customWidth="1"/>
    <col min="8968" max="8968" width="15" style="6" bestFit="1" customWidth="1"/>
    <col min="8969" max="8971" width="14.33203125" style="6" bestFit="1" customWidth="1"/>
    <col min="8972" max="9216" width="13.44140625" style="6" customWidth="1"/>
    <col min="9217" max="9217" width="16" style="6" bestFit="1" customWidth="1"/>
    <col min="9218" max="9222" width="1.88671875" style="6" customWidth="1"/>
    <col min="9223" max="9223" width="51.33203125" style="6" bestFit="1" customWidth="1"/>
    <col min="9224" max="9224" width="15" style="6" bestFit="1" customWidth="1"/>
    <col min="9225" max="9227" width="14.33203125" style="6" bestFit="1" customWidth="1"/>
    <col min="9228" max="9472" width="13.44140625" style="6" customWidth="1"/>
    <col min="9473" max="9473" width="16" style="6" bestFit="1" customWidth="1"/>
    <col min="9474" max="9478" width="1.88671875" style="6" customWidth="1"/>
    <col min="9479" max="9479" width="51.33203125" style="6" bestFit="1" customWidth="1"/>
    <col min="9480" max="9480" width="15" style="6" bestFit="1" customWidth="1"/>
    <col min="9481" max="9483" width="14.33203125" style="6" bestFit="1" customWidth="1"/>
    <col min="9484" max="9728" width="13.44140625" style="6" customWidth="1"/>
    <col min="9729" max="9729" width="16" style="6" bestFit="1" customWidth="1"/>
    <col min="9730" max="9734" width="1.88671875" style="6" customWidth="1"/>
    <col min="9735" max="9735" width="51.33203125" style="6" bestFit="1" customWidth="1"/>
    <col min="9736" max="9736" width="15" style="6" bestFit="1" customWidth="1"/>
    <col min="9737" max="9739" width="14.33203125" style="6" bestFit="1" customWidth="1"/>
    <col min="9740" max="9984" width="13.44140625" style="6" customWidth="1"/>
    <col min="9985" max="9985" width="16" style="6" bestFit="1" customWidth="1"/>
    <col min="9986" max="9990" width="1.88671875" style="6" customWidth="1"/>
    <col min="9991" max="9991" width="51.33203125" style="6" bestFit="1" customWidth="1"/>
    <col min="9992" max="9992" width="15" style="6" bestFit="1" customWidth="1"/>
    <col min="9993" max="9995" width="14.33203125" style="6" bestFit="1" customWidth="1"/>
    <col min="9996" max="10240" width="13.44140625" style="6" customWidth="1"/>
    <col min="10241" max="10241" width="16" style="6" bestFit="1" customWidth="1"/>
    <col min="10242" max="10246" width="1.88671875" style="6" customWidth="1"/>
    <col min="10247" max="10247" width="51.33203125" style="6" bestFit="1" customWidth="1"/>
    <col min="10248" max="10248" width="15" style="6" bestFit="1" customWidth="1"/>
    <col min="10249" max="10251" width="14.33203125" style="6" bestFit="1" customWidth="1"/>
    <col min="10252" max="10496" width="13.44140625" style="6" customWidth="1"/>
    <col min="10497" max="10497" width="16" style="6" bestFit="1" customWidth="1"/>
    <col min="10498" max="10502" width="1.88671875" style="6" customWidth="1"/>
    <col min="10503" max="10503" width="51.33203125" style="6" bestFit="1" customWidth="1"/>
    <col min="10504" max="10504" width="15" style="6" bestFit="1" customWidth="1"/>
    <col min="10505" max="10507" width="14.33203125" style="6" bestFit="1" customWidth="1"/>
    <col min="10508" max="10752" width="13.44140625" style="6" customWidth="1"/>
    <col min="10753" max="10753" width="16" style="6" bestFit="1" customWidth="1"/>
    <col min="10754" max="10758" width="1.88671875" style="6" customWidth="1"/>
    <col min="10759" max="10759" width="51.33203125" style="6" bestFit="1" customWidth="1"/>
    <col min="10760" max="10760" width="15" style="6" bestFit="1" customWidth="1"/>
    <col min="10761" max="10763" width="14.33203125" style="6" bestFit="1" customWidth="1"/>
    <col min="10764" max="11008" width="13.44140625" style="6" customWidth="1"/>
    <col min="11009" max="11009" width="16" style="6" bestFit="1" customWidth="1"/>
    <col min="11010" max="11014" width="1.88671875" style="6" customWidth="1"/>
    <col min="11015" max="11015" width="51.33203125" style="6" bestFit="1" customWidth="1"/>
    <col min="11016" max="11016" width="15" style="6" bestFit="1" customWidth="1"/>
    <col min="11017" max="11019" width="14.33203125" style="6" bestFit="1" customWidth="1"/>
    <col min="11020" max="11264" width="13.44140625" style="6" customWidth="1"/>
    <col min="11265" max="11265" width="16" style="6" bestFit="1" customWidth="1"/>
    <col min="11266" max="11270" width="1.88671875" style="6" customWidth="1"/>
    <col min="11271" max="11271" width="51.33203125" style="6" bestFit="1" customWidth="1"/>
    <col min="11272" max="11272" width="15" style="6" bestFit="1" customWidth="1"/>
    <col min="11273" max="11275" width="14.33203125" style="6" bestFit="1" customWidth="1"/>
    <col min="11276" max="11520" width="13.44140625" style="6" customWidth="1"/>
    <col min="11521" max="11521" width="16" style="6" bestFit="1" customWidth="1"/>
    <col min="11522" max="11526" width="1.88671875" style="6" customWidth="1"/>
    <col min="11527" max="11527" width="51.33203125" style="6" bestFit="1" customWidth="1"/>
    <col min="11528" max="11528" width="15" style="6" bestFit="1" customWidth="1"/>
    <col min="11529" max="11531" width="14.33203125" style="6" bestFit="1" customWidth="1"/>
    <col min="11532" max="11776" width="13.44140625" style="6" customWidth="1"/>
    <col min="11777" max="11777" width="16" style="6" bestFit="1" customWidth="1"/>
    <col min="11778" max="11782" width="1.88671875" style="6" customWidth="1"/>
    <col min="11783" max="11783" width="51.33203125" style="6" bestFit="1" customWidth="1"/>
    <col min="11784" max="11784" width="15" style="6" bestFit="1" customWidth="1"/>
    <col min="11785" max="11787" width="14.33203125" style="6" bestFit="1" customWidth="1"/>
    <col min="11788" max="12032" width="13.44140625" style="6" customWidth="1"/>
    <col min="12033" max="12033" width="16" style="6" bestFit="1" customWidth="1"/>
    <col min="12034" max="12038" width="1.88671875" style="6" customWidth="1"/>
    <col min="12039" max="12039" width="51.33203125" style="6" bestFit="1" customWidth="1"/>
    <col min="12040" max="12040" width="15" style="6" bestFit="1" customWidth="1"/>
    <col min="12041" max="12043" width="14.33203125" style="6" bestFit="1" customWidth="1"/>
    <col min="12044" max="12288" width="13.44140625" style="6" customWidth="1"/>
    <col min="12289" max="12289" width="16" style="6" bestFit="1" customWidth="1"/>
    <col min="12290" max="12294" width="1.88671875" style="6" customWidth="1"/>
    <col min="12295" max="12295" width="51.33203125" style="6" bestFit="1" customWidth="1"/>
    <col min="12296" max="12296" width="15" style="6" bestFit="1" customWidth="1"/>
    <col min="12297" max="12299" width="14.33203125" style="6" bestFit="1" customWidth="1"/>
    <col min="12300" max="12544" width="13.44140625" style="6" customWidth="1"/>
    <col min="12545" max="12545" width="16" style="6" bestFit="1" customWidth="1"/>
    <col min="12546" max="12550" width="1.88671875" style="6" customWidth="1"/>
    <col min="12551" max="12551" width="51.33203125" style="6" bestFit="1" customWidth="1"/>
    <col min="12552" max="12552" width="15" style="6" bestFit="1" customWidth="1"/>
    <col min="12553" max="12555" width="14.33203125" style="6" bestFit="1" customWidth="1"/>
    <col min="12556" max="12800" width="13.44140625" style="6" customWidth="1"/>
    <col min="12801" max="12801" width="16" style="6" bestFit="1" customWidth="1"/>
    <col min="12802" max="12806" width="1.88671875" style="6" customWidth="1"/>
    <col min="12807" max="12807" width="51.33203125" style="6" bestFit="1" customWidth="1"/>
    <col min="12808" max="12808" width="15" style="6" bestFit="1" customWidth="1"/>
    <col min="12809" max="12811" width="14.33203125" style="6" bestFit="1" customWidth="1"/>
    <col min="12812" max="13056" width="13.44140625" style="6" customWidth="1"/>
    <col min="13057" max="13057" width="16" style="6" bestFit="1" customWidth="1"/>
    <col min="13058" max="13062" width="1.88671875" style="6" customWidth="1"/>
    <col min="13063" max="13063" width="51.33203125" style="6" bestFit="1" customWidth="1"/>
    <col min="13064" max="13064" width="15" style="6" bestFit="1" customWidth="1"/>
    <col min="13065" max="13067" width="14.33203125" style="6" bestFit="1" customWidth="1"/>
    <col min="13068" max="13312" width="13.44140625" style="6" customWidth="1"/>
    <col min="13313" max="13313" width="16" style="6" bestFit="1" customWidth="1"/>
    <col min="13314" max="13318" width="1.88671875" style="6" customWidth="1"/>
    <col min="13319" max="13319" width="51.33203125" style="6" bestFit="1" customWidth="1"/>
    <col min="13320" max="13320" width="15" style="6" bestFit="1" customWidth="1"/>
    <col min="13321" max="13323" width="14.33203125" style="6" bestFit="1" customWidth="1"/>
    <col min="13324" max="13568" width="13.44140625" style="6" customWidth="1"/>
    <col min="13569" max="13569" width="16" style="6" bestFit="1" customWidth="1"/>
    <col min="13570" max="13574" width="1.88671875" style="6" customWidth="1"/>
    <col min="13575" max="13575" width="51.33203125" style="6" bestFit="1" customWidth="1"/>
    <col min="13576" max="13576" width="15" style="6" bestFit="1" customWidth="1"/>
    <col min="13577" max="13579" width="14.33203125" style="6" bestFit="1" customWidth="1"/>
    <col min="13580" max="13824" width="13.44140625" style="6" customWidth="1"/>
    <col min="13825" max="13825" width="16" style="6" bestFit="1" customWidth="1"/>
    <col min="13826" max="13830" width="1.88671875" style="6" customWidth="1"/>
    <col min="13831" max="13831" width="51.33203125" style="6" bestFit="1" customWidth="1"/>
    <col min="13832" max="13832" width="15" style="6" bestFit="1" customWidth="1"/>
    <col min="13833" max="13835" width="14.33203125" style="6" bestFit="1" customWidth="1"/>
    <col min="13836" max="14080" width="13.44140625" style="6" customWidth="1"/>
    <col min="14081" max="14081" width="16" style="6" bestFit="1" customWidth="1"/>
    <col min="14082" max="14086" width="1.88671875" style="6" customWidth="1"/>
    <col min="14087" max="14087" width="51.33203125" style="6" bestFit="1" customWidth="1"/>
    <col min="14088" max="14088" width="15" style="6" bestFit="1" customWidth="1"/>
    <col min="14089" max="14091" width="14.33203125" style="6" bestFit="1" customWidth="1"/>
    <col min="14092" max="14336" width="13.44140625" style="6" customWidth="1"/>
    <col min="14337" max="14337" width="16" style="6" bestFit="1" customWidth="1"/>
    <col min="14338" max="14342" width="1.88671875" style="6" customWidth="1"/>
    <col min="14343" max="14343" width="51.33203125" style="6" bestFit="1" customWidth="1"/>
    <col min="14344" max="14344" width="15" style="6" bestFit="1" customWidth="1"/>
    <col min="14345" max="14347" width="14.33203125" style="6" bestFit="1" customWidth="1"/>
    <col min="14348" max="14592" width="13.44140625" style="6" customWidth="1"/>
    <col min="14593" max="14593" width="16" style="6" bestFit="1" customWidth="1"/>
    <col min="14594" max="14598" width="1.88671875" style="6" customWidth="1"/>
    <col min="14599" max="14599" width="51.33203125" style="6" bestFit="1" customWidth="1"/>
    <col min="14600" max="14600" width="15" style="6" bestFit="1" customWidth="1"/>
    <col min="14601" max="14603" width="14.33203125" style="6" bestFit="1" customWidth="1"/>
    <col min="14604" max="14848" width="13.44140625" style="6" customWidth="1"/>
    <col min="14849" max="14849" width="16" style="6" bestFit="1" customWidth="1"/>
    <col min="14850" max="14854" width="1.88671875" style="6" customWidth="1"/>
    <col min="14855" max="14855" width="51.33203125" style="6" bestFit="1" customWidth="1"/>
    <col min="14856" max="14856" width="15" style="6" bestFit="1" customWidth="1"/>
    <col min="14857" max="14859" width="14.33203125" style="6" bestFit="1" customWidth="1"/>
    <col min="14860" max="15104" width="13.44140625" style="6" customWidth="1"/>
    <col min="15105" max="15105" width="16" style="6" bestFit="1" customWidth="1"/>
    <col min="15106" max="15110" width="1.88671875" style="6" customWidth="1"/>
    <col min="15111" max="15111" width="51.33203125" style="6" bestFit="1" customWidth="1"/>
    <col min="15112" max="15112" width="15" style="6" bestFit="1" customWidth="1"/>
    <col min="15113" max="15115" width="14.33203125" style="6" bestFit="1" customWidth="1"/>
    <col min="15116" max="15360" width="13.44140625" style="6" customWidth="1"/>
    <col min="15361" max="15361" width="16" style="6" bestFit="1" customWidth="1"/>
    <col min="15362" max="15366" width="1.88671875" style="6" customWidth="1"/>
    <col min="15367" max="15367" width="51.33203125" style="6" bestFit="1" customWidth="1"/>
    <col min="15368" max="15368" width="15" style="6" bestFit="1" customWidth="1"/>
    <col min="15369" max="15371" width="14.33203125" style="6" bestFit="1" customWidth="1"/>
    <col min="15372" max="15616" width="13.44140625" style="6" customWidth="1"/>
    <col min="15617" max="15617" width="16" style="6" bestFit="1" customWidth="1"/>
    <col min="15618" max="15622" width="1.88671875" style="6" customWidth="1"/>
    <col min="15623" max="15623" width="51.33203125" style="6" bestFit="1" customWidth="1"/>
    <col min="15624" max="15624" width="15" style="6" bestFit="1" customWidth="1"/>
    <col min="15625" max="15627" width="14.33203125" style="6" bestFit="1" customWidth="1"/>
    <col min="15628" max="15872" width="13.44140625" style="6" customWidth="1"/>
    <col min="15873" max="15873" width="16" style="6" bestFit="1" customWidth="1"/>
    <col min="15874" max="15878" width="1.88671875" style="6" customWidth="1"/>
    <col min="15879" max="15879" width="51.33203125" style="6" bestFit="1" customWidth="1"/>
    <col min="15880" max="15880" width="15" style="6" bestFit="1" customWidth="1"/>
    <col min="15881" max="15883" width="14.33203125" style="6" bestFit="1" customWidth="1"/>
    <col min="15884" max="16128" width="13.44140625" style="6" customWidth="1"/>
    <col min="16129" max="16129" width="16" style="6" bestFit="1" customWidth="1"/>
    <col min="16130" max="16134" width="1.88671875" style="6" customWidth="1"/>
    <col min="16135" max="16135" width="51.33203125" style="6" bestFit="1" customWidth="1"/>
    <col min="16136" max="16136" width="15" style="6" bestFit="1" customWidth="1"/>
    <col min="16137" max="16139" width="14.33203125" style="6" bestFit="1" customWidth="1"/>
    <col min="16140" max="16384" width="13.44140625" style="6" customWidth="1"/>
  </cols>
  <sheetData>
    <row r="1" spans="1:12" x14ac:dyDescent="0.3">
      <c r="A1" s="1" t="s">
        <v>342</v>
      </c>
      <c r="B1" s="2" t="s">
        <v>343</v>
      </c>
      <c r="C1" s="3"/>
      <c r="D1" s="3"/>
      <c r="E1" s="3"/>
      <c r="F1" s="3"/>
      <c r="G1" s="3"/>
      <c r="H1" s="4" t="s">
        <v>344</v>
      </c>
      <c r="I1" s="4" t="s">
        <v>345</v>
      </c>
      <c r="J1" s="4" t="s">
        <v>346</v>
      </c>
      <c r="K1" s="4" t="s">
        <v>347</v>
      </c>
      <c r="L1" s="5"/>
    </row>
    <row r="2" spans="1:12" x14ac:dyDescent="0.3">
      <c r="A2" s="7" t="s">
        <v>348</v>
      </c>
      <c r="B2" s="8"/>
      <c r="C2" s="8"/>
      <c r="D2" s="8"/>
      <c r="E2" s="8"/>
      <c r="F2" s="8"/>
      <c r="G2" s="8"/>
      <c r="H2" s="9"/>
      <c r="I2" s="9"/>
      <c r="J2" s="9"/>
      <c r="K2" s="9"/>
      <c r="L2" s="8"/>
    </row>
    <row r="3" spans="1:12" x14ac:dyDescent="0.3">
      <c r="A3" s="10" t="s">
        <v>24</v>
      </c>
      <c r="B3" s="11" t="s">
        <v>349</v>
      </c>
      <c r="C3" s="12"/>
      <c r="D3" s="12"/>
      <c r="E3" s="12"/>
      <c r="F3" s="12"/>
      <c r="G3" s="12"/>
      <c r="H3" s="13">
        <v>56727912.719999999</v>
      </c>
      <c r="I3" s="13">
        <v>17552161.010000002</v>
      </c>
      <c r="J3" s="13">
        <v>16225937.199999999</v>
      </c>
      <c r="K3" s="13">
        <v>58054136.530000001</v>
      </c>
      <c r="L3" s="14"/>
    </row>
    <row r="4" spans="1:12" x14ac:dyDescent="0.3">
      <c r="A4" s="10" t="s">
        <v>350</v>
      </c>
      <c r="B4" s="15" t="s">
        <v>351</v>
      </c>
      <c r="C4" s="11" t="s">
        <v>352</v>
      </c>
      <c r="D4" s="12"/>
      <c r="E4" s="12"/>
      <c r="F4" s="12"/>
      <c r="G4" s="12"/>
      <c r="H4" s="13">
        <v>42271351.850000001</v>
      </c>
      <c r="I4" s="13">
        <v>16764999.470000001</v>
      </c>
      <c r="J4" s="13">
        <v>15673498.880000001</v>
      </c>
      <c r="K4" s="13">
        <v>43362852.439999998</v>
      </c>
      <c r="L4" s="14"/>
    </row>
    <row r="5" spans="1:12" x14ac:dyDescent="0.3">
      <c r="A5" s="10" t="s">
        <v>353</v>
      </c>
      <c r="B5" s="16" t="s">
        <v>351</v>
      </c>
      <c r="C5" s="17"/>
      <c r="D5" s="11" t="s">
        <v>354</v>
      </c>
      <c r="E5" s="12"/>
      <c r="F5" s="12"/>
      <c r="G5" s="12"/>
      <c r="H5" s="13">
        <v>41514201.07</v>
      </c>
      <c r="I5" s="13">
        <v>15839666.050000001</v>
      </c>
      <c r="J5" s="13">
        <v>14744862.1</v>
      </c>
      <c r="K5" s="13">
        <v>42609005.020000003</v>
      </c>
      <c r="L5" s="14"/>
    </row>
    <row r="6" spans="1:12" x14ac:dyDescent="0.3">
      <c r="A6" s="10" t="s">
        <v>355</v>
      </c>
      <c r="B6" s="16" t="s">
        <v>351</v>
      </c>
      <c r="C6" s="17"/>
      <c r="D6" s="17"/>
      <c r="E6" s="11" t="s">
        <v>354</v>
      </c>
      <c r="F6" s="12"/>
      <c r="G6" s="12"/>
      <c r="H6" s="13">
        <v>41514201.07</v>
      </c>
      <c r="I6" s="13">
        <v>15839666.050000001</v>
      </c>
      <c r="J6" s="13">
        <v>14744862.1</v>
      </c>
      <c r="K6" s="13">
        <v>42609005.020000003</v>
      </c>
      <c r="L6" s="14"/>
    </row>
    <row r="7" spans="1:12" x14ac:dyDescent="0.3">
      <c r="A7" s="10" t="s">
        <v>356</v>
      </c>
      <c r="B7" s="16" t="s">
        <v>351</v>
      </c>
      <c r="C7" s="17"/>
      <c r="D7" s="17"/>
      <c r="E7" s="17"/>
      <c r="F7" s="11" t="s">
        <v>357</v>
      </c>
      <c r="G7" s="12"/>
      <c r="H7" s="13">
        <v>5000</v>
      </c>
      <c r="I7" s="13">
        <v>9781.99</v>
      </c>
      <c r="J7" s="13">
        <v>9781.99</v>
      </c>
      <c r="K7" s="13">
        <v>5000</v>
      </c>
      <c r="L7" s="14"/>
    </row>
    <row r="8" spans="1:12" x14ac:dyDescent="0.3">
      <c r="A8" s="18" t="s">
        <v>358</v>
      </c>
      <c r="B8" s="16" t="s">
        <v>351</v>
      </c>
      <c r="C8" s="17"/>
      <c r="D8" s="17"/>
      <c r="E8" s="17"/>
      <c r="F8" s="17"/>
      <c r="G8" s="19" t="s">
        <v>359</v>
      </c>
      <c r="H8" s="20">
        <v>5000</v>
      </c>
      <c r="I8" s="20">
        <v>9781.99</v>
      </c>
      <c r="J8" s="20">
        <v>9781.99</v>
      </c>
      <c r="K8" s="20">
        <v>5000</v>
      </c>
      <c r="L8" s="21"/>
    </row>
    <row r="9" spans="1:12" x14ac:dyDescent="0.3">
      <c r="A9" s="22" t="s">
        <v>351</v>
      </c>
      <c r="B9" s="16" t="s">
        <v>351</v>
      </c>
      <c r="C9" s="17"/>
      <c r="D9" s="17"/>
      <c r="E9" s="17"/>
      <c r="F9" s="17"/>
      <c r="G9" s="23" t="s">
        <v>351</v>
      </c>
      <c r="H9" s="24"/>
      <c r="I9" s="24"/>
      <c r="J9" s="24"/>
      <c r="K9" s="24"/>
      <c r="L9" s="25"/>
    </row>
    <row r="10" spans="1:12" x14ac:dyDescent="0.3">
      <c r="A10" s="10" t="s">
        <v>360</v>
      </c>
      <c r="B10" s="16" t="s">
        <v>351</v>
      </c>
      <c r="C10" s="17"/>
      <c r="D10" s="17"/>
      <c r="E10" s="17"/>
      <c r="F10" s="11" t="s">
        <v>361</v>
      </c>
      <c r="G10" s="12"/>
      <c r="H10" s="13">
        <v>56144.5</v>
      </c>
      <c r="I10" s="13">
        <v>10542789.4</v>
      </c>
      <c r="J10" s="13">
        <v>10597861.43</v>
      </c>
      <c r="K10" s="13">
        <v>1072.47</v>
      </c>
      <c r="L10" s="14"/>
    </row>
    <row r="11" spans="1:12" x14ac:dyDescent="0.3">
      <c r="A11" s="18" t="s">
        <v>362</v>
      </c>
      <c r="B11" s="16" t="s">
        <v>351</v>
      </c>
      <c r="C11" s="17"/>
      <c r="D11" s="17"/>
      <c r="E11" s="17"/>
      <c r="F11" s="17"/>
      <c r="G11" s="19" t="s">
        <v>363</v>
      </c>
      <c r="H11" s="20">
        <v>55422.33</v>
      </c>
      <c r="I11" s="20">
        <v>10480706.07</v>
      </c>
      <c r="J11" s="20">
        <v>10535861.43</v>
      </c>
      <c r="K11" s="20">
        <v>266.97000000000003</v>
      </c>
      <c r="L11" s="21"/>
    </row>
    <row r="12" spans="1:12" x14ac:dyDescent="0.3">
      <c r="A12" s="18" t="s">
        <v>364</v>
      </c>
      <c r="B12" s="16" t="s">
        <v>351</v>
      </c>
      <c r="C12" s="17"/>
      <c r="D12" s="17"/>
      <c r="E12" s="17"/>
      <c r="F12" s="17"/>
      <c r="G12" s="19" t="s">
        <v>365</v>
      </c>
      <c r="H12" s="20">
        <v>349.91</v>
      </c>
      <c r="I12" s="20">
        <v>0</v>
      </c>
      <c r="J12" s="20">
        <v>0</v>
      </c>
      <c r="K12" s="20">
        <v>349.91</v>
      </c>
      <c r="L12" s="21"/>
    </row>
    <row r="13" spans="1:12" x14ac:dyDescent="0.3">
      <c r="A13" s="18" t="s">
        <v>366</v>
      </c>
      <c r="B13" s="16" t="s">
        <v>351</v>
      </c>
      <c r="C13" s="17"/>
      <c r="D13" s="17"/>
      <c r="E13" s="17"/>
      <c r="F13" s="17"/>
      <c r="G13" s="19" t="s">
        <v>367</v>
      </c>
      <c r="H13" s="20">
        <v>372.26</v>
      </c>
      <c r="I13" s="20">
        <v>62083.33</v>
      </c>
      <c r="J13" s="20">
        <v>62000</v>
      </c>
      <c r="K13" s="20">
        <v>455.59</v>
      </c>
      <c r="L13" s="21"/>
    </row>
    <row r="14" spans="1:12" x14ac:dyDescent="0.3">
      <c r="A14" s="22" t="s">
        <v>351</v>
      </c>
      <c r="B14" s="16" t="s">
        <v>351</v>
      </c>
      <c r="C14" s="17"/>
      <c r="D14" s="17"/>
      <c r="E14" s="17"/>
      <c r="F14" s="17"/>
      <c r="G14" s="23" t="s">
        <v>351</v>
      </c>
      <c r="H14" s="24"/>
      <c r="I14" s="24"/>
      <c r="J14" s="24"/>
      <c r="K14" s="24"/>
      <c r="L14" s="25"/>
    </row>
    <row r="15" spans="1:12" x14ac:dyDescent="0.3">
      <c r="A15" s="10" t="s">
        <v>374</v>
      </c>
      <c r="B15" s="16" t="s">
        <v>351</v>
      </c>
      <c r="C15" s="17"/>
      <c r="D15" s="17"/>
      <c r="E15" s="17"/>
      <c r="F15" s="11" t="s">
        <v>375</v>
      </c>
      <c r="G15" s="12"/>
      <c r="H15" s="13">
        <v>41453056.57</v>
      </c>
      <c r="I15" s="13">
        <v>5281925.3</v>
      </c>
      <c r="J15" s="13">
        <v>4132049.32</v>
      </c>
      <c r="K15" s="13">
        <v>42602932.549999997</v>
      </c>
      <c r="L15" s="14"/>
    </row>
    <row r="16" spans="1:12" x14ac:dyDescent="0.3">
      <c r="A16" s="18" t="s">
        <v>376</v>
      </c>
      <c r="B16" s="16" t="s">
        <v>351</v>
      </c>
      <c r="C16" s="17"/>
      <c r="D16" s="17"/>
      <c r="E16" s="17"/>
      <c r="F16" s="17"/>
      <c r="G16" s="19" t="s">
        <v>377</v>
      </c>
      <c r="H16" s="20">
        <v>35307967.950000003</v>
      </c>
      <c r="I16" s="20">
        <v>5151854.2300000004</v>
      </c>
      <c r="J16" s="20">
        <v>4121407.47</v>
      </c>
      <c r="K16" s="20">
        <v>36338414.710000001</v>
      </c>
      <c r="L16" s="21"/>
    </row>
    <row r="17" spans="1:12" x14ac:dyDescent="0.3">
      <c r="A17" s="18" t="s">
        <v>378</v>
      </c>
      <c r="B17" s="16" t="s">
        <v>351</v>
      </c>
      <c r="C17" s="17"/>
      <c r="D17" s="17"/>
      <c r="E17" s="17"/>
      <c r="F17" s="17"/>
      <c r="G17" s="19" t="s">
        <v>379</v>
      </c>
      <c r="H17" s="20">
        <v>4314627.34</v>
      </c>
      <c r="I17" s="20">
        <v>47636.39</v>
      </c>
      <c r="J17" s="20">
        <v>7295.81</v>
      </c>
      <c r="K17" s="20">
        <v>4354967.92</v>
      </c>
      <c r="L17" s="21"/>
    </row>
    <row r="18" spans="1:12" x14ac:dyDescent="0.3">
      <c r="A18" s="18" t="s">
        <v>380</v>
      </c>
      <c r="B18" s="16" t="s">
        <v>351</v>
      </c>
      <c r="C18" s="17"/>
      <c r="D18" s="17"/>
      <c r="E18" s="17"/>
      <c r="F18" s="17"/>
      <c r="G18" s="19" t="s">
        <v>381</v>
      </c>
      <c r="H18" s="20">
        <v>1809286.85</v>
      </c>
      <c r="I18" s="20">
        <v>82201.14</v>
      </c>
      <c r="J18" s="20">
        <v>3305.19</v>
      </c>
      <c r="K18" s="20">
        <v>1888182.8</v>
      </c>
      <c r="L18" s="21"/>
    </row>
    <row r="19" spans="1:12" x14ac:dyDescent="0.3">
      <c r="A19" s="18" t="s">
        <v>382</v>
      </c>
      <c r="B19" s="16" t="s">
        <v>351</v>
      </c>
      <c r="C19" s="17"/>
      <c r="D19" s="17"/>
      <c r="E19" s="17"/>
      <c r="F19" s="17"/>
      <c r="G19" s="19" t="s">
        <v>383</v>
      </c>
      <c r="H19" s="20">
        <v>21174.43</v>
      </c>
      <c r="I19" s="20">
        <v>233.54</v>
      </c>
      <c r="J19" s="20">
        <v>40.85</v>
      </c>
      <c r="K19" s="20">
        <v>21367.119999999999</v>
      </c>
      <c r="L19" s="21"/>
    </row>
    <row r="20" spans="1:12" x14ac:dyDescent="0.3">
      <c r="A20" s="22" t="s">
        <v>351</v>
      </c>
      <c r="B20" s="16" t="s">
        <v>351</v>
      </c>
      <c r="C20" s="17"/>
      <c r="D20" s="17"/>
      <c r="E20" s="17"/>
      <c r="F20" s="17"/>
      <c r="G20" s="23" t="s">
        <v>351</v>
      </c>
      <c r="H20" s="24"/>
      <c r="I20" s="24"/>
      <c r="J20" s="24"/>
      <c r="K20" s="24"/>
      <c r="L20" s="25"/>
    </row>
    <row r="21" spans="1:12" x14ac:dyDescent="0.3">
      <c r="A21" s="10" t="s">
        <v>388</v>
      </c>
      <c r="B21" s="16" t="s">
        <v>351</v>
      </c>
      <c r="C21" s="17"/>
      <c r="D21" s="17"/>
      <c r="E21" s="17"/>
      <c r="F21" s="11" t="s">
        <v>389</v>
      </c>
      <c r="G21" s="12"/>
      <c r="H21" s="13">
        <v>0</v>
      </c>
      <c r="I21" s="13">
        <v>5169.3599999999997</v>
      </c>
      <c r="J21" s="13">
        <v>5169.3599999999997</v>
      </c>
      <c r="K21" s="13">
        <v>0</v>
      </c>
      <c r="L21" s="14"/>
    </row>
    <row r="22" spans="1:12" x14ac:dyDescent="0.3">
      <c r="A22" s="18" t="s">
        <v>390</v>
      </c>
      <c r="B22" s="16" t="s">
        <v>351</v>
      </c>
      <c r="C22" s="17"/>
      <c r="D22" s="17"/>
      <c r="E22" s="17"/>
      <c r="F22" s="17"/>
      <c r="G22" s="19" t="s">
        <v>391</v>
      </c>
      <c r="H22" s="20">
        <v>0</v>
      </c>
      <c r="I22" s="20">
        <v>5169.3599999999997</v>
      </c>
      <c r="J22" s="20">
        <v>5169.3599999999997</v>
      </c>
      <c r="K22" s="20">
        <v>0</v>
      </c>
      <c r="L22" s="21"/>
    </row>
    <row r="23" spans="1:12" x14ac:dyDescent="0.3">
      <c r="A23" s="22" t="s">
        <v>351</v>
      </c>
      <c r="B23" s="16" t="s">
        <v>351</v>
      </c>
      <c r="C23" s="17"/>
      <c r="D23" s="17"/>
      <c r="E23" s="17"/>
      <c r="F23" s="17"/>
      <c r="G23" s="23" t="s">
        <v>351</v>
      </c>
      <c r="H23" s="24"/>
      <c r="I23" s="24"/>
      <c r="J23" s="24"/>
      <c r="K23" s="24"/>
      <c r="L23" s="25"/>
    </row>
    <row r="24" spans="1:12" x14ac:dyDescent="0.3">
      <c r="A24" s="10" t="s">
        <v>392</v>
      </c>
      <c r="B24" s="16" t="s">
        <v>351</v>
      </c>
      <c r="C24" s="17"/>
      <c r="D24" s="11" t="s">
        <v>393</v>
      </c>
      <c r="E24" s="12"/>
      <c r="F24" s="12"/>
      <c r="G24" s="12"/>
      <c r="H24" s="13">
        <v>757150.78</v>
      </c>
      <c r="I24" s="13">
        <v>925333.42</v>
      </c>
      <c r="J24" s="13">
        <v>928636.78</v>
      </c>
      <c r="K24" s="13">
        <v>753847.42</v>
      </c>
      <c r="L24" s="14"/>
    </row>
    <row r="25" spans="1:12" x14ac:dyDescent="0.3">
      <c r="A25" s="10" t="s">
        <v>394</v>
      </c>
      <c r="B25" s="16" t="s">
        <v>351</v>
      </c>
      <c r="C25" s="17"/>
      <c r="D25" s="17"/>
      <c r="E25" s="11" t="s">
        <v>395</v>
      </c>
      <c r="F25" s="12"/>
      <c r="G25" s="12"/>
      <c r="H25" s="13">
        <v>67874.81</v>
      </c>
      <c r="I25" s="13">
        <v>340937.73</v>
      </c>
      <c r="J25" s="13">
        <v>339849.11</v>
      </c>
      <c r="K25" s="13">
        <v>68963.429999999993</v>
      </c>
      <c r="L25" s="14"/>
    </row>
    <row r="26" spans="1:12" x14ac:dyDescent="0.3">
      <c r="A26" s="10" t="s">
        <v>396</v>
      </c>
      <c r="B26" s="16" t="s">
        <v>351</v>
      </c>
      <c r="C26" s="17"/>
      <c r="D26" s="17"/>
      <c r="E26" s="17"/>
      <c r="F26" s="11" t="s">
        <v>395</v>
      </c>
      <c r="G26" s="12"/>
      <c r="H26" s="13">
        <v>67874.81</v>
      </c>
      <c r="I26" s="13">
        <v>340937.73</v>
      </c>
      <c r="J26" s="13">
        <v>339849.11</v>
      </c>
      <c r="K26" s="13">
        <v>68963.429999999993</v>
      </c>
      <c r="L26" s="14"/>
    </row>
    <row r="27" spans="1:12" x14ac:dyDescent="0.3">
      <c r="A27" s="18" t="s">
        <v>397</v>
      </c>
      <c r="B27" s="16" t="s">
        <v>351</v>
      </c>
      <c r="C27" s="17"/>
      <c r="D27" s="17"/>
      <c r="E27" s="17"/>
      <c r="F27" s="17"/>
      <c r="G27" s="19" t="s">
        <v>398</v>
      </c>
      <c r="H27" s="20">
        <v>10730.21</v>
      </c>
      <c r="I27" s="20">
        <v>121.2</v>
      </c>
      <c r="J27" s="20">
        <v>0</v>
      </c>
      <c r="K27" s="20">
        <v>10851.41</v>
      </c>
      <c r="L27" s="21"/>
    </row>
    <row r="28" spans="1:12" x14ac:dyDescent="0.3">
      <c r="A28" s="18" t="s">
        <v>399</v>
      </c>
      <c r="B28" s="16" t="s">
        <v>351</v>
      </c>
      <c r="C28" s="17"/>
      <c r="D28" s="17"/>
      <c r="E28" s="17"/>
      <c r="F28" s="17"/>
      <c r="G28" s="19" t="s">
        <v>400</v>
      </c>
      <c r="H28" s="20">
        <v>41691.629999999997</v>
      </c>
      <c r="I28" s="20">
        <v>57509.46</v>
      </c>
      <c r="J28" s="20">
        <v>67497.89</v>
      </c>
      <c r="K28" s="20">
        <v>31703.200000000001</v>
      </c>
      <c r="L28" s="21"/>
    </row>
    <row r="29" spans="1:12" x14ac:dyDescent="0.3">
      <c r="A29" s="18" t="s">
        <v>401</v>
      </c>
      <c r="B29" s="16" t="s">
        <v>351</v>
      </c>
      <c r="C29" s="17"/>
      <c r="D29" s="17"/>
      <c r="E29" s="17"/>
      <c r="F29" s="17"/>
      <c r="G29" s="19" t="s">
        <v>402</v>
      </c>
      <c r="H29" s="20">
        <v>9825.2800000000007</v>
      </c>
      <c r="I29" s="20">
        <v>5708.99</v>
      </c>
      <c r="J29" s="20">
        <v>0</v>
      </c>
      <c r="K29" s="20">
        <v>15534.27</v>
      </c>
      <c r="L29" s="21"/>
    </row>
    <row r="30" spans="1:12" x14ac:dyDescent="0.3">
      <c r="A30" s="18" t="s">
        <v>403</v>
      </c>
      <c r="B30" s="16" t="s">
        <v>351</v>
      </c>
      <c r="C30" s="17"/>
      <c r="D30" s="17"/>
      <c r="E30" s="17"/>
      <c r="F30" s="17"/>
      <c r="G30" s="19" t="s">
        <v>404</v>
      </c>
      <c r="H30" s="20">
        <v>0</v>
      </c>
      <c r="I30" s="20">
        <v>39965.410000000003</v>
      </c>
      <c r="J30" s="20">
        <v>39965.410000000003</v>
      </c>
      <c r="K30" s="20">
        <v>0</v>
      </c>
      <c r="L30" s="21"/>
    </row>
    <row r="31" spans="1:12" x14ac:dyDescent="0.3">
      <c r="A31" s="18" t="s">
        <v>405</v>
      </c>
      <c r="B31" s="16" t="s">
        <v>351</v>
      </c>
      <c r="C31" s="17"/>
      <c r="D31" s="17"/>
      <c r="E31" s="17"/>
      <c r="F31" s="17"/>
      <c r="G31" s="19" t="s">
        <v>406</v>
      </c>
      <c r="H31" s="20">
        <v>5446.35</v>
      </c>
      <c r="I31" s="20">
        <v>6058.2</v>
      </c>
      <c r="J31" s="20">
        <v>630</v>
      </c>
      <c r="K31" s="20">
        <v>10874.55</v>
      </c>
      <c r="L31" s="21"/>
    </row>
    <row r="32" spans="1:12" x14ac:dyDescent="0.3">
      <c r="A32" s="18" t="s">
        <v>407</v>
      </c>
      <c r="B32" s="16" t="s">
        <v>351</v>
      </c>
      <c r="C32" s="17"/>
      <c r="D32" s="17"/>
      <c r="E32" s="17"/>
      <c r="F32" s="17"/>
      <c r="G32" s="19" t="s">
        <v>408</v>
      </c>
      <c r="H32" s="20">
        <v>0</v>
      </c>
      <c r="I32" s="20">
        <v>231574.47</v>
      </c>
      <c r="J32" s="20">
        <v>231574.47</v>
      </c>
      <c r="K32" s="20">
        <v>0</v>
      </c>
      <c r="L32" s="21"/>
    </row>
    <row r="33" spans="1:12" x14ac:dyDescent="0.3">
      <c r="A33" s="18" t="s">
        <v>409</v>
      </c>
      <c r="B33" s="16" t="s">
        <v>351</v>
      </c>
      <c r="C33" s="17"/>
      <c r="D33" s="17"/>
      <c r="E33" s="17"/>
      <c r="F33" s="17"/>
      <c r="G33" s="19" t="s">
        <v>410</v>
      </c>
      <c r="H33" s="20">
        <v>181.34</v>
      </c>
      <c r="I33" s="20">
        <v>0</v>
      </c>
      <c r="J33" s="20">
        <v>181.34</v>
      </c>
      <c r="K33" s="20">
        <v>0</v>
      </c>
      <c r="L33" s="21"/>
    </row>
    <row r="34" spans="1:12" x14ac:dyDescent="0.3">
      <c r="A34" s="22" t="s">
        <v>351</v>
      </c>
      <c r="B34" s="16" t="s">
        <v>351</v>
      </c>
      <c r="C34" s="17"/>
      <c r="D34" s="17"/>
      <c r="E34" s="17"/>
      <c r="F34" s="17"/>
      <c r="G34" s="23" t="s">
        <v>351</v>
      </c>
      <c r="H34" s="24"/>
      <c r="I34" s="24"/>
      <c r="J34" s="24"/>
      <c r="K34" s="24"/>
      <c r="L34" s="25"/>
    </row>
    <row r="35" spans="1:12" x14ac:dyDescent="0.3">
      <c r="A35" s="10" t="s">
        <v>411</v>
      </c>
      <c r="B35" s="16" t="s">
        <v>351</v>
      </c>
      <c r="C35" s="17"/>
      <c r="D35" s="17"/>
      <c r="E35" s="11" t="s">
        <v>412</v>
      </c>
      <c r="F35" s="12"/>
      <c r="G35" s="12"/>
      <c r="H35" s="13">
        <v>689275.97</v>
      </c>
      <c r="I35" s="13">
        <v>584395.68999999994</v>
      </c>
      <c r="J35" s="13">
        <v>588787.67000000004</v>
      </c>
      <c r="K35" s="13">
        <v>684883.99</v>
      </c>
      <c r="L35" s="14"/>
    </row>
    <row r="36" spans="1:12" x14ac:dyDescent="0.3">
      <c r="A36" s="10" t="s">
        <v>413</v>
      </c>
      <c r="B36" s="16" t="s">
        <v>351</v>
      </c>
      <c r="C36" s="17"/>
      <c r="D36" s="17"/>
      <c r="E36" s="17"/>
      <c r="F36" s="11" t="s">
        <v>412</v>
      </c>
      <c r="G36" s="12"/>
      <c r="H36" s="13">
        <v>689275.97</v>
      </c>
      <c r="I36" s="13">
        <v>584395.68999999994</v>
      </c>
      <c r="J36" s="13">
        <v>588787.67000000004</v>
      </c>
      <c r="K36" s="13">
        <v>684883.99</v>
      </c>
      <c r="L36" s="14"/>
    </row>
    <row r="37" spans="1:12" x14ac:dyDescent="0.3">
      <c r="A37" s="18" t="s">
        <v>414</v>
      </c>
      <c r="B37" s="16" t="s">
        <v>351</v>
      </c>
      <c r="C37" s="17"/>
      <c r="D37" s="17"/>
      <c r="E37" s="17"/>
      <c r="F37" s="17"/>
      <c r="G37" s="19" t="s">
        <v>415</v>
      </c>
      <c r="H37" s="20">
        <v>115045.02</v>
      </c>
      <c r="I37" s="20">
        <v>0</v>
      </c>
      <c r="J37" s="20">
        <v>14556.72</v>
      </c>
      <c r="K37" s="20">
        <v>100488.3</v>
      </c>
      <c r="L37" s="21"/>
    </row>
    <row r="38" spans="1:12" x14ac:dyDescent="0.3">
      <c r="A38" s="18" t="s">
        <v>416</v>
      </c>
      <c r="B38" s="16" t="s">
        <v>351</v>
      </c>
      <c r="C38" s="17"/>
      <c r="D38" s="17"/>
      <c r="E38" s="17"/>
      <c r="F38" s="17"/>
      <c r="G38" s="19" t="s">
        <v>417</v>
      </c>
      <c r="H38" s="20">
        <v>574230.94999999995</v>
      </c>
      <c r="I38" s="20">
        <v>584395.68999999994</v>
      </c>
      <c r="J38" s="20">
        <v>574230.94999999995</v>
      </c>
      <c r="K38" s="20">
        <v>584395.68999999994</v>
      </c>
      <c r="L38" s="21"/>
    </row>
    <row r="39" spans="1:12" x14ac:dyDescent="0.3">
      <c r="A39" s="22" t="s">
        <v>351</v>
      </c>
      <c r="B39" s="16" t="s">
        <v>351</v>
      </c>
      <c r="C39" s="17"/>
      <c r="D39" s="17"/>
      <c r="E39" s="17"/>
      <c r="F39" s="17"/>
      <c r="G39" s="23" t="s">
        <v>351</v>
      </c>
      <c r="H39" s="24"/>
      <c r="I39" s="24"/>
      <c r="J39" s="24"/>
      <c r="K39" s="24"/>
      <c r="L39" s="25"/>
    </row>
    <row r="40" spans="1:12" x14ac:dyDescent="0.3">
      <c r="A40" s="10" t="s">
        <v>418</v>
      </c>
      <c r="B40" s="15" t="s">
        <v>351</v>
      </c>
      <c r="C40" s="11" t="s">
        <v>419</v>
      </c>
      <c r="D40" s="12"/>
      <c r="E40" s="12"/>
      <c r="F40" s="12"/>
      <c r="G40" s="12"/>
      <c r="H40" s="13">
        <v>14456560.869999999</v>
      </c>
      <c r="I40" s="13">
        <v>787161.54</v>
      </c>
      <c r="J40" s="13">
        <v>552438.31999999995</v>
      </c>
      <c r="K40" s="13">
        <v>14691284.09</v>
      </c>
      <c r="L40" s="14"/>
    </row>
    <row r="41" spans="1:12" x14ac:dyDescent="0.3">
      <c r="A41" s="10" t="s">
        <v>420</v>
      </c>
      <c r="B41" s="16" t="s">
        <v>351</v>
      </c>
      <c r="C41" s="17"/>
      <c r="D41" s="11" t="s">
        <v>421</v>
      </c>
      <c r="E41" s="12"/>
      <c r="F41" s="12"/>
      <c r="G41" s="12"/>
      <c r="H41" s="13">
        <v>14456560.869999999</v>
      </c>
      <c r="I41" s="13">
        <v>787161.54</v>
      </c>
      <c r="J41" s="13">
        <v>552438.31999999995</v>
      </c>
      <c r="K41" s="13">
        <v>14691284.09</v>
      </c>
      <c r="L41" s="14"/>
    </row>
    <row r="42" spans="1:12" x14ac:dyDescent="0.3">
      <c r="A42" s="10" t="s">
        <v>422</v>
      </c>
      <c r="B42" s="16" t="s">
        <v>351</v>
      </c>
      <c r="C42" s="17"/>
      <c r="D42" s="17"/>
      <c r="E42" s="11" t="s">
        <v>423</v>
      </c>
      <c r="F42" s="12"/>
      <c r="G42" s="12"/>
      <c r="H42" s="13">
        <v>1928225.44</v>
      </c>
      <c r="I42" s="13">
        <v>0</v>
      </c>
      <c r="J42" s="13">
        <v>0</v>
      </c>
      <c r="K42" s="13">
        <v>1928225.44</v>
      </c>
      <c r="L42" s="14"/>
    </row>
    <row r="43" spans="1:12" x14ac:dyDescent="0.3">
      <c r="A43" s="10" t="s">
        <v>424</v>
      </c>
      <c r="B43" s="16" t="s">
        <v>351</v>
      </c>
      <c r="C43" s="17"/>
      <c r="D43" s="17"/>
      <c r="E43" s="17"/>
      <c r="F43" s="11" t="s">
        <v>423</v>
      </c>
      <c r="G43" s="12"/>
      <c r="H43" s="13">
        <v>1928225.44</v>
      </c>
      <c r="I43" s="13">
        <v>0</v>
      </c>
      <c r="J43" s="13">
        <v>0</v>
      </c>
      <c r="K43" s="13">
        <v>1928225.44</v>
      </c>
      <c r="L43" s="14"/>
    </row>
    <row r="44" spans="1:12" x14ac:dyDescent="0.3">
      <c r="A44" s="18" t="s">
        <v>425</v>
      </c>
      <c r="B44" s="16" t="s">
        <v>351</v>
      </c>
      <c r="C44" s="17"/>
      <c r="D44" s="17"/>
      <c r="E44" s="17"/>
      <c r="F44" s="17"/>
      <c r="G44" s="19" t="s">
        <v>426</v>
      </c>
      <c r="H44" s="20">
        <v>179970</v>
      </c>
      <c r="I44" s="20">
        <v>0</v>
      </c>
      <c r="J44" s="20">
        <v>0</v>
      </c>
      <c r="K44" s="20">
        <v>179970</v>
      </c>
      <c r="L44" s="21"/>
    </row>
    <row r="45" spans="1:12" x14ac:dyDescent="0.3">
      <c r="A45" s="18" t="s">
        <v>427</v>
      </c>
      <c r="B45" s="16" t="s">
        <v>351</v>
      </c>
      <c r="C45" s="17"/>
      <c r="D45" s="17"/>
      <c r="E45" s="17"/>
      <c r="F45" s="17"/>
      <c r="G45" s="19" t="s">
        <v>428</v>
      </c>
      <c r="H45" s="20">
        <v>176360.55</v>
      </c>
      <c r="I45" s="20">
        <v>0</v>
      </c>
      <c r="J45" s="20">
        <v>0</v>
      </c>
      <c r="K45" s="20">
        <v>176360.55</v>
      </c>
      <c r="L45" s="21"/>
    </row>
    <row r="46" spans="1:12" x14ac:dyDescent="0.3">
      <c r="A46" s="18" t="s">
        <v>429</v>
      </c>
      <c r="B46" s="16" t="s">
        <v>351</v>
      </c>
      <c r="C46" s="17"/>
      <c r="D46" s="17"/>
      <c r="E46" s="17"/>
      <c r="F46" s="17"/>
      <c r="G46" s="19" t="s">
        <v>430</v>
      </c>
      <c r="H46" s="20">
        <v>75546.350000000006</v>
      </c>
      <c r="I46" s="20">
        <v>0</v>
      </c>
      <c r="J46" s="20">
        <v>0</v>
      </c>
      <c r="K46" s="20">
        <v>75546.350000000006</v>
      </c>
      <c r="L46" s="21"/>
    </row>
    <row r="47" spans="1:12" x14ac:dyDescent="0.3">
      <c r="A47" s="18" t="s">
        <v>431</v>
      </c>
      <c r="B47" s="16" t="s">
        <v>351</v>
      </c>
      <c r="C47" s="17"/>
      <c r="D47" s="17"/>
      <c r="E47" s="17"/>
      <c r="F47" s="17"/>
      <c r="G47" s="19" t="s">
        <v>432</v>
      </c>
      <c r="H47" s="20">
        <v>1375269.54</v>
      </c>
      <c r="I47" s="20">
        <v>0</v>
      </c>
      <c r="J47" s="20">
        <v>0</v>
      </c>
      <c r="K47" s="20">
        <v>1375269.54</v>
      </c>
      <c r="L47" s="21"/>
    </row>
    <row r="48" spans="1:12" x14ac:dyDescent="0.3">
      <c r="A48" s="18" t="s">
        <v>433</v>
      </c>
      <c r="B48" s="16" t="s">
        <v>351</v>
      </c>
      <c r="C48" s="17"/>
      <c r="D48" s="17"/>
      <c r="E48" s="17"/>
      <c r="F48" s="17"/>
      <c r="G48" s="19" t="s">
        <v>434</v>
      </c>
      <c r="H48" s="20">
        <v>121079</v>
      </c>
      <c r="I48" s="20">
        <v>0</v>
      </c>
      <c r="J48" s="20">
        <v>0</v>
      </c>
      <c r="K48" s="20">
        <v>121079</v>
      </c>
      <c r="L48" s="21"/>
    </row>
    <row r="49" spans="1:12" x14ac:dyDescent="0.3">
      <c r="A49" s="22" t="s">
        <v>351</v>
      </c>
      <c r="B49" s="16" t="s">
        <v>351</v>
      </c>
      <c r="C49" s="17"/>
      <c r="D49" s="17"/>
      <c r="E49" s="17"/>
      <c r="F49" s="17"/>
      <c r="G49" s="23" t="s">
        <v>351</v>
      </c>
      <c r="H49" s="24"/>
      <c r="I49" s="24"/>
      <c r="J49" s="24"/>
      <c r="K49" s="24"/>
      <c r="L49" s="25"/>
    </row>
    <row r="50" spans="1:12" x14ac:dyDescent="0.3">
      <c r="A50" s="10" t="s">
        <v>435</v>
      </c>
      <c r="B50" s="16" t="s">
        <v>351</v>
      </c>
      <c r="C50" s="17"/>
      <c r="D50" s="17"/>
      <c r="E50" s="11" t="s">
        <v>436</v>
      </c>
      <c r="F50" s="12"/>
      <c r="G50" s="12"/>
      <c r="H50" s="13">
        <v>-1928225.44</v>
      </c>
      <c r="I50" s="13">
        <v>0</v>
      </c>
      <c r="J50" s="13">
        <v>0</v>
      </c>
      <c r="K50" s="13">
        <v>-1928225.44</v>
      </c>
      <c r="L50" s="14"/>
    </row>
    <row r="51" spans="1:12" x14ac:dyDescent="0.3">
      <c r="A51" s="10" t="s">
        <v>437</v>
      </c>
      <c r="B51" s="16" t="s">
        <v>351</v>
      </c>
      <c r="C51" s="17"/>
      <c r="D51" s="17"/>
      <c r="E51" s="17"/>
      <c r="F51" s="11" t="s">
        <v>436</v>
      </c>
      <c r="G51" s="12"/>
      <c r="H51" s="13">
        <v>-1928225.44</v>
      </c>
      <c r="I51" s="13">
        <v>0</v>
      </c>
      <c r="J51" s="13">
        <v>0</v>
      </c>
      <c r="K51" s="13">
        <v>-1928225.44</v>
      </c>
      <c r="L51" s="14"/>
    </row>
    <row r="52" spans="1:12" x14ac:dyDescent="0.3">
      <c r="A52" s="18" t="s">
        <v>438</v>
      </c>
      <c r="B52" s="16" t="s">
        <v>351</v>
      </c>
      <c r="C52" s="17"/>
      <c r="D52" s="17"/>
      <c r="E52" s="17"/>
      <c r="F52" s="17"/>
      <c r="G52" s="19" t="s">
        <v>439</v>
      </c>
      <c r="H52" s="20">
        <v>-176360.55</v>
      </c>
      <c r="I52" s="20">
        <v>0</v>
      </c>
      <c r="J52" s="20">
        <v>0</v>
      </c>
      <c r="K52" s="20">
        <v>-176360.55</v>
      </c>
      <c r="L52" s="21"/>
    </row>
    <row r="53" spans="1:12" x14ac:dyDescent="0.3">
      <c r="A53" s="18" t="s">
        <v>440</v>
      </c>
      <c r="B53" s="16" t="s">
        <v>351</v>
      </c>
      <c r="C53" s="17"/>
      <c r="D53" s="17"/>
      <c r="E53" s="17"/>
      <c r="F53" s="17"/>
      <c r="G53" s="19" t="s">
        <v>441</v>
      </c>
      <c r="H53" s="20">
        <v>-75546.350000000006</v>
      </c>
      <c r="I53" s="20">
        <v>0</v>
      </c>
      <c r="J53" s="20">
        <v>0</v>
      </c>
      <c r="K53" s="20">
        <v>-75546.350000000006</v>
      </c>
      <c r="L53" s="21"/>
    </row>
    <row r="54" spans="1:12" x14ac:dyDescent="0.3">
      <c r="A54" s="18" t="s">
        <v>442</v>
      </c>
      <c r="B54" s="16" t="s">
        <v>351</v>
      </c>
      <c r="C54" s="17"/>
      <c r="D54" s="17"/>
      <c r="E54" s="17"/>
      <c r="F54" s="17"/>
      <c r="G54" s="19" t="s">
        <v>443</v>
      </c>
      <c r="H54" s="20">
        <v>-1375269.54</v>
      </c>
      <c r="I54" s="20">
        <v>0</v>
      </c>
      <c r="J54" s="20">
        <v>0</v>
      </c>
      <c r="K54" s="20">
        <v>-1375269.54</v>
      </c>
      <c r="L54" s="21"/>
    </row>
    <row r="55" spans="1:12" x14ac:dyDescent="0.3">
      <c r="A55" s="18" t="s">
        <v>444</v>
      </c>
      <c r="B55" s="16" t="s">
        <v>351</v>
      </c>
      <c r="C55" s="17"/>
      <c r="D55" s="17"/>
      <c r="E55" s="17"/>
      <c r="F55" s="17"/>
      <c r="G55" s="19" t="s">
        <v>445</v>
      </c>
      <c r="H55" s="20">
        <v>-179970</v>
      </c>
      <c r="I55" s="20">
        <v>0</v>
      </c>
      <c r="J55" s="20">
        <v>0</v>
      </c>
      <c r="K55" s="20">
        <v>-179970</v>
      </c>
      <c r="L55" s="21"/>
    </row>
    <row r="56" spans="1:12" x14ac:dyDescent="0.3">
      <c r="A56" s="18" t="s">
        <v>446</v>
      </c>
      <c r="B56" s="16" t="s">
        <v>351</v>
      </c>
      <c r="C56" s="17"/>
      <c r="D56" s="17"/>
      <c r="E56" s="17"/>
      <c r="F56" s="17"/>
      <c r="G56" s="19" t="s">
        <v>447</v>
      </c>
      <c r="H56" s="20">
        <v>-121079</v>
      </c>
      <c r="I56" s="20">
        <v>0</v>
      </c>
      <c r="J56" s="20">
        <v>0</v>
      </c>
      <c r="K56" s="20">
        <v>-121079</v>
      </c>
      <c r="L56" s="21"/>
    </row>
    <row r="57" spans="1:12" x14ac:dyDescent="0.3">
      <c r="A57" s="22" t="s">
        <v>351</v>
      </c>
      <c r="B57" s="16" t="s">
        <v>351</v>
      </c>
      <c r="C57" s="17"/>
      <c r="D57" s="17"/>
      <c r="E57" s="17"/>
      <c r="F57" s="17"/>
      <c r="G57" s="23" t="s">
        <v>351</v>
      </c>
      <c r="H57" s="24"/>
      <c r="I57" s="24"/>
      <c r="J57" s="24"/>
      <c r="K57" s="24"/>
      <c r="L57" s="25"/>
    </row>
    <row r="58" spans="1:12" x14ac:dyDescent="0.3">
      <c r="A58" s="10" t="s">
        <v>448</v>
      </c>
      <c r="B58" s="16" t="s">
        <v>351</v>
      </c>
      <c r="C58" s="17"/>
      <c r="D58" s="17"/>
      <c r="E58" s="11" t="s">
        <v>449</v>
      </c>
      <c r="F58" s="12"/>
      <c r="G58" s="12"/>
      <c r="H58" s="13">
        <v>33040778.850000001</v>
      </c>
      <c r="I58" s="13">
        <v>751384.7</v>
      </c>
      <c r="J58" s="13">
        <v>20975.7</v>
      </c>
      <c r="K58" s="13">
        <v>33771187.850000001</v>
      </c>
      <c r="L58" s="14"/>
    </row>
    <row r="59" spans="1:12" x14ac:dyDescent="0.3">
      <c r="A59" s="10" t="s">
        <v>450</v>
      </c>
      <c r="B59" s="16" t="s">
        <v>351</v>
      </c>
      <c r="C59" s="17"/>
      <c r="D59" s="17"/>
      <c r="E59" s="17"/>
      <c r="F59" s="11" t="s">
        <v>449</v>
      </c>
      <c r="G59" s="12"/>
      <c r="H59" s="13">
        <v>33040778.850000001</v>
      </c>
      <c r="I59" s="13">
        <v>751384.7</v>
      </c>
      <c r="J59" s="13">
        <v>20975.7</v>
      </c>
      <c r="K59" s="13">
        <v>33771187.850000001</v>
      </c>
      <c r="L59" s="14"/>
    </row>
    <row r="60" spans="1:12" x14ac:dyDescent="0.3">
      <c r="A60" s="18" t="s">
        <v>451</v>
      </c>
      <c r="B60" s="16" t="s">
        <v>351</v>
      </c>
      <c r="C60" s="17"/>
      <c r="D60" s="17"/>
      <c r="E60" s="17"/>
      <c r="F60" s="17"/>
      <c r="G60" s="19" t="s">
        <v>432</v>
      </c>
      <c r="H60" s="20">
        <v>283780.59999999998</v>
      </c>
      <c r="I60" s="20">
        <v>0</v>
      </c>
      <c r="J60" s="20">
        <v>0</v>
      </c>
      <c r="K60" s="20">
        <v>283780.59999999998</v>
      </c>
      <c r="L60" s="21"/>
    </row>
    <row r="61" spans="1:12" x14ac:dyDescent="0.3">
      <c r="A61" s="18" t="s">
        <v>452</v>
      </c>
      <c r="B61" s="16" t="s">
        <v>351</v>
      </c>
      <c r="C61" s="17"/>
      <c r="D61" s="17"/>
      <c r="E61" s="17"/>
      <c r="F61" s="17"/>
      <c r="G61" s="19" t="s">
        <v>453</v>
      </c>
      <c r="H61" s="20">
        <v>178724.35</v>
      </c>
      <c r="I61" s="20">
        <v>0</v>
      </c>
      <c r="J61" s="20">
        <v>0</v>
      </c>
      <c r="K61" s="20">
        <v>178724.35</v>
      </c>
      <c r="L61" s="21"/>
    </row>
    <row r="62" spans="1:12" x14ac:dyDescent="0.3">
      <c r="A62" s="18" t="s">
        <v>454</v>
      </c>
      <c r="B62" s="16" t="s">
        <v>351</v>
      </c>
      <c r="C62" s="17"/>
      <c r="D62" s="17"/>
      <c r="E62" s="17"/>
      <c r="F62" s="17"/>
      <c r="G62" s="19" t="s">
        <v>455</v>
      </c>
      <c r="H62" s="20">
        <v>2371607.81</v>
      </c>
      <c r="I62" s="20">
        <v>0</v>
      </c>
      <c r="J62" s="20">
        <v>0</v>
      </c>
      <c r="K62" s="20">
        <v>2371607.81</v>
      </c>
      <c r="L62" s="21"/>
    </row>
    <row r="63" spans="1:12" x14ac:dyDescent="0.3">
      <c r="A63" s="18" t="s">
        <v>456</v>
      </c>
      <c r="B63" s="16" t="s">
        <v>351</v>
      </c>
      <c r="C63" s="17"/>
      <c r="D63" s="17"/>
      <c r="E63" s="17"/>
      <c r="F63" s="17"/>
      <c r="G63" s="19" t="s">
        <v>430</v>
      </c>
      <c r="H63" s="20">
        <v>2664433.06</v>
      </c>
      <c r="I63" s="20">
        <v>127721.2</v>
      </c>
      <c r="J63" s="20">
        <v>9904.7000000000007</v>
      </c>
      <c r="K63" s="20">
        <v>2782249.56</v>
      </c>
      <c r="L63" s="21"/>
    </row>
    <row r="64" spans="1:12" x14ac:dyDescent="0.3">
      <c r="A64" s="18" t="s">
        <v>457</v>
      </c>
      <c r="B64" s="16" t="s">
        <v>351</v>
      </c>
      <c r="C64" s="17"/>
      <c r="D64" s="17"/>
      <c r="E64" s="17"/>
      <c r="F64" s="17"/>
      <c r="G64" s="19" t="s">
        <v>428</v>
      </c>
      <c r="H64" s="20">
        <v>8806644.6600000001</v>
      </c>
      <c r="I64" s="20">
        <v>133819</v>
      </c>
      <c r="J64" s="20">
        <v>5153</v>
      </c>
      <c r="K64" s="20">
        <v>8935310.6600000001</v>
      </c>
      <c r="L64" s="21"/>
    </row>
    <row r="65" spans="1:12" x14ac:dyDescent="0.3">
      <c r="A65" s="18" t="s">
        <v>458</v>
      </c>
      <c r="B65" s="16" t="s">
        <v>351</v>
      </c>
      <c r="C65" s="17"/>
      <c r="D65" s="17"/>
      <c r="E65" s="17"/>
      <c r="F65" s="17"/>
      <c r="G65" s="19" t="s">
        <v>459</v>
      </c>
      <c r="H65" s="20">
        <v>16587298.140000001</v>
      </c>
      <c r="I65" s="20">
        <v>481774.5</v>
      </c>
      <c r="J65" s="20">
        <v>0</v>
      </c>
      <c r="K65" s="20">
        <v>17069072.640000001</v>
      </c>
      <c r="L65" s="21"/>
    </row>
    <row r="66" spans="1:12" x14ac:dyDescent="0.3">
      <c r="A66" s="18" t="s">
        <v>460</v>
      </c>
      <c r="B66" s="16" t="s">
        <v>351</v>
      </c>
      <c r="C66" s="17"/>
      <c r="D66" s="17"/>
      <c r="E66" s="17"/>
      <c r="F66" s="17"/>
      <c r="G66" s="19" t="s">
        <v>461</v>
      </c>
      <c r="H66" s="20">
        <v>1694661.45</v>
      </c>
      <c r="I66" s="20">
        <v>8070</v>
      </c>
      <c r="J66" s="20">
        <v>0</v>
      </c>
      <c r="K66" s="20">
        <v>1702731.45</v>
      </c>
      <c r="L66" s="21"/>
    </row>
    <row r="67" spans="1:12" x14ac:dyDescent="0.3">
      <c r="A67" s="18" t="s">
        <v>462</v>
      </c>
      <c r="B67" s="16" t="s">
        <v>351</v>
      </c>
      <c r="C67" s="17"/>
      <c r="D67" s="17"/>
      <c r="E67" s="17"/>
      <c r="F67" s="17"/>
      <c r="G67" s="19" t="s">
        <v>463</v>
      </c>
      <c r="H67" s="20">
        <v>104202.72</v>
      </c>
      <c r="I67" s="20">
        <v>0</v>
      </c>
      <c r="J67" s="20">
        <v>0</v>
      </c>
      <c r="K67" s="20">
        <v>104202.72</v>
      </c>
      <c r="L67" s="21"/>
    </row>
    <row r="68" spans="1:12" x14ac:dyDescent="0.3">
      <c r="A68" s="18" t="s">
        <v>464</v>
      </c>
      <c r="B68" s="16" t="s">
        <v>351</v>
      </c>
      <c r="C68" s="17"/>
      <c r="D68" s="17"/>
      <c r="E68" s="17"/>
      <c r="F68" s="17"/>
      <c r="G68" s="19" t="s">
        <v>426</v>
      </c>
      <c r="H68" s="20">
        <v>280360.06</v>
      </c>
      <c r="I68" s="20">
        <v>0</v>
      </c>
      <c r="J68" s="20">
        <v>5918</v>
      </c>
      <c r="K68" s="20">
        <v>274442.06</v>
      </c>
      <c r="L68" s="21"/>
    </row>
    <row r="69" spans="1:12" x14ac:dyDescent="0.3">
      <c r="A69" s="18" t="s">
        <v>465</v>
      </c>
      <c r="B69" s="16" t="s">
        <v>351</v>
      </c>
      <c r="C69" s="17"/>
      <c r="D69" s="17"/>
      <c r="E69" s="17"/>
      <c r="F69" s="17"/>
      <c r="G69" s="19" t="s">
        <v>466</v>
      </c>
      <c r="H69" s="20">
        <v>69066</v>
      </c>
      <c r="I69" s="20">
        <v>0</v>
      </c>
      <c r="J69" s="20">
        <v>0</v>
      </c>
      <c r="K69" s="20">
        <v>69066</v>
      </c>
      <c r="L69" s="21"/>
    </row>
    <row r="70" spans="1:12" x14ac:dyDescent="0.3">
      <c r="A70" s="18" t="s">
        <v>469</v>
      </c>
      <c r="B70" s="16" t="s">
        <v>351</v>
      </c>
      <c r="C70" s="17"/>
      <c r="D70" s="17"/>
      <c r="E70" s="17"/>
      <c r="F70" s="17"/>
      <c r="G70" s="19" t="s">
        <v>470</v>
      </c>
      <c r="H70" s="20">
        <v>1988337</v>
      </c>
      <c r="I70" s="20">
        <v>0</v>
      </c>
      <c r="J70" s="20">
        <v>0</v>
      </c>
      <c r="K70" s="20">
        <v>1988337</v>
      </c>
      <c r="L70" s="21"/>
    </row>
    <row r="71" spans="1:12" x14ac:dyDescent="0.3">
      <c r="A71" s="18" t="s">
        <v>471</v>
      </c>
      <c r="B71" s="16" t="s">
        <v>351</v>
      </c>
      <c r="C71" s="17"/>
      <c r="D71" s="17"/>
      <c r="E71" s="17"/>
      <c r="F71" s="17"/>
      <c r="G71" s="19" t="s">
        <v>472</v>
      </c>
      <c r="H71" s="20">
        <v>-1988337</v>
      </c>
      <c r="I71" s="20">
        <v>0</v>
      </c>
      <c r="J71" s="20">
        <v>0</v>
      </c>
      <c r="K71" s="20">
        <v>-1988337</v>
      </c>
      <c r="L71" s="21"/>
    </row>
    <row r="72" spans="1:12" x14ac:dyDescent="0.3">
      <c r="A72" s="22" t="s">
        <v>351</v>
      </c>
      <c r="B72" s="16" t="s">
        <v>351</v>
      </c>
      <c r="C72" s="17"/>
      <c r="D72" s="17"/>
      <c r="E72" s="17"/>
      <c r="F72" s="17"/>
      <c r="G72" s="23" t="s">
        <v>351</v>
      </c>
      <c r="H72" s="24"/>
      <c r="I72" s="24"/>
      <c r="J72" s="24"/>
      <c r="K72" s="24"/>
      <c r="L72" s="25"/>
    </row>
    <row r="73" spans="1:12" x14ac:dyDescent="0.3">
      <c r="A73" s="10" t="s">
        <v>473</v>
      </c>
      <c r="B73" s="16" t="s">
        <v>351</v>
      </c>
      <c r="C73" s="17"/>
      <c r="D73" s="17"/>
      <c r="E73" s="11" t="s">
        <v>474</v>
      </c>
      <c r="F73" s="12"/>
      <c r="G73" s="12"/>
      <c r="H73" s="13">
        <v>-18716390.84</v>
      </c>
      <c r="I73" s="13">
        <v>20022.84</v>
      </c>
      <c r="J73" s="13">
        <v>528696.49</v>
      </c>
      <c r="K73" s="13">
        <v>-19225064.489999998</v>
      </c>
      <c r="L73" s="14"/>
    </row>
    <row r="74" spans="1:12" x14ac:dyDescent="0.3">
      <c r="A74" s="10" t="s">
        <v>475</v>
      </c>
      <c r="B74" s="16" t="s">
        <v>351</v>
      </c>
      <c r="C74" s="17"/>
      <c r="D74" s="17"/>
      <c r="E74" s="17"/>
      <c r="F74" s="11" t="s">
        <v>474</v>
      </c>
      <c r="G74" s="12"/>
      <c r="H74" s="13">
        <v>-18716390.84</v>
      </c>
      <c r="I74" s="13">
        <v>20022.84</v>
      </c>
      <c r="J74" s="13">
        <v>528696.49</v>
      </c>
      <c r="K74" s="13">
        <v>-19225064.489999998</v>
      </c>
      <c r="L74" s="14"/>
    </row>
    <row r="75" spans="1:12" x14ac:dyDescent="0.3">
      <c r="A75" s="18" t="s">
        <v>476</v>
      </c>
      <c r="B75" s="16" t="s">
        <v>351</v>
      </c>
      <c r="C75" s="17"/>
      <c r="D75" s="17"/>
      <c r="E75" s="17"/>
      <c r="F75" s="17"/>
      <c r="G75" s="19" t="s">
        <v>477</v>
      </c>
      <c r="H75" s="20">
        <v>-2371607.81</v>
      </c>
      <c r="I75" s="20">
        <v>0</v>
      </c>
      <c r="J75" s="20">
        <v>0</v>
      </c>
      <c r="K75" s="20">
        <v>-2371607.81</v>
      </c>
      <c r="L75" s="21"/>
    </row>
    <row r="76" spans="1:12" x14ac:dyDescent="0.3">
      <c r="A76" s="18" t="s">
        <v>478</v>
      </c>
      <c r="B76" s="16" t="s">
        <v>351</v>
      </c>
      <c r="C76" s="17"/>
      <c r="D76" s="17"/>
      <c r="E76" s="17"/>
      <c r="F76" s="17"/>
      <c r="G76" s="19" t="s">
        <v>439</v>
      </c>
      <c r="H76" s="20">
        <v>-3371418.04</v>
      </c>
      <c r="I76" s="20">
        <v>5359.55</v>
      </c>
      <c r="J76" s="20">
        <v>97431.31</v>
      </c>
      <c r="K76" s="20">
        <v>-3463489.8</v>
      </c>
      <c r="L76" s="21"/>
    </row>
    <row r="77" spans="1:12" x14ac:dyDescent="0.3">
      <c r="A77" s="18" t="s">
        <v>479</v>
      </c>
      <c r="B77" s="16" t="s">
        <v>351</v>
      </c>
      <c r="C77" s="17"/>
      <c r="D77" s="17"/>
      <c r="E77" s="17"/>
      <c r="F77" s="17"/>
      <c r="G77" s="19" t="s">
        <v>441</v>
      </c>
      <c r="H77" s="20">
        <v>-1433935.9</v>
      </c>
      <c r="I77" s="20">
        <v>8745.2900000000009</v>
      </c>
      <c r="J77" s="20">
        <v>15671.24</v>
      </c>
      <c r="K77" s="20">
        <v>-1440861.85</v>
      </c>
      <c r="L77" s="21"/>
    </row>
    <row r="78" spans="1:12" x14ac:dyDescent="0.3">
      <c r="A78" s="18" t="s">
        <v>480</v>
      </c>
      <c r="B78" s="16" t="s">
        <v>351</v>
      </c>
      <c r="C78" s="17"/>
      <c r="D78" s="17"/>
      <c r="E78" s="17"/>
      <c r="F78" s="17"/>
      <c r="G78" s="19" t="s">
        <v>443</v>
      </c>
      <c r="H78" s="20">
        <v>-283780.59999999998</v>
      </c>
      <c r="I78" s="20">
        <v>0</v>
      </c>
      <c r="J78" s="20">
        <v>0</v>
      </c>
      <c r="K78" s="20">
        <v>-283780.59999999998</v>
      </c>
      <c r="L78" s="21"/>
    </row>
    <row r="79" spans="1:12" x14ac:dyDescent="0.3">
      <c r="A79" s="18" t="s">
        <v>481</v>
      </c>
      <c r="B79" s="16" t="s">
        <v>351</v>
      </c>
      <c r="C79" s="17"/>
      <c r="D79" s="17"/>
      <c r="E79" s="17"/>
      <c r="F79" s="17"/>
      <c r="G79" s="19" t="s">
        <v>482</v>
      </c>
      <c r="H79" s="20">
        <v>-907311.39</v>
      </c>
      <c r="I79" s="20">
        <v>0</v>
      </c>
      <c r="J79" s="20">
        <v>14892.12</v>
      </c>
      <c r="K79" s="20">
        <v>-922203.51</v>
      </c>
      <c r="L79" s="21"/>
    </row>
    <row r="80" spans="1:12" x14ac:dyDescent="0.3">
      <c r="A80" s="18" t="s">
        <v>483</v>
      </c>
      <c r="B80" s="16" t="s">
        <v>351</v>
      </c>
      <c r="C80" s="17"/>
      <c r="D80" s="17"/>
      <c r="E80" s="17"/>
      <c r="F80" s="17"/>
      <c r="G80" s="19" t="s">
        <v>484</v>
      </c>
      <c r="H80" s="20">
        <v>-89641.82</v>
      </c>
      <c r="I80" s="20">
        <v>0</v>
      </c>
      <c r="J80" s="20">
        <v>799.35</v>
      </c>
      <c r="K80" s="20">
        <v>-90441.17</v>
      </c>
      <c r="L80" s="21"/>
    </row>
    <row r="81" spans="1:12" x14ac:dyDescent="0.3">
      <c r="A81" s="18" t="s">
        <v>485</v>
      </c>
      <c r="B81" s="16" t="s">
        <v>351</v>
      </c>
      <c r="C81" s="17"/>
      <c r="D81" s="17"/>
      <c r="E81" s="17"/>
      <c r="F81" s="17"/>
      <c r="G81" s="19" t="s">
        <v>486</v>
      </c>
      <c r="H81" s="20">
        <v>-9800349.0500000007</v>
      </c>
      <c r="I81" s="20">
        <v>0</v>
      </c>
      <c r="J81" s="20">
        <v>397970.2</v>
      </c>
      <c r="K81" s="20">
        <v>-10198319.25</v>
      </c>
      <c r="L81" s="21"/>
    </row>
    <row r="82" spans="1:12" x14ac:dyDescent="0.3">
      <c r="A82" s="18" t="s">
        <v>487</v>
      </c>
      <c r="B82" s="16" t="s">
        <v>351</v>
      </c>
      <c r="C82" s="17"/>
      <c r="D82" s="17"/>
      <c r="E82" s="17"/>
      <c r="F82" s="17"/>
      <c r="G82" s="19" t="s">
        <v>488</v>
      </c>
      <c r="H82" s="20">
        <v>-163469.32</v>
      </c>
      <c r="I82" s="20">
        <v>0</v>
      </c>
      <c r="J82" s="20">
        <v>758.54</v>
      </c>
      <c r="K82" s="20">
        <v>-164227.85999999999</v>
      </c>
      <c r="L82" s="21"/>
    </row>
    <row r="83" spans="1:12" x14ac:dyDescent="0.3">
      <c r="A83" s="18" t="s">
        <v>489</v>
      </c>
      <c r="B83" s="16" t="s">
        <v>351</v>
      </c>
      <c r="C83" s="17"/>
      <c r="D83" s="17"/>
      <c r="E83" s="17"/>
      <c r="F83" s="17"/>
      <c r="G83" s="19" t="s">
        <v>445</v>
      </c>
      <c r="H83" s="20">
        <v>-276431.53000000003</v>
      </c>
      <c r="I83" s="20">
        <v>5918</v>
      </c>
      <c r="J83" s="20">
        <v>329.88</v>
      </c>
      <c r="K83" s="20">
        <v>-270843.40999999997</v>
      </c>
      <c r="L83" s="21"/>
    </row>
    <row r="84" spans="1:12" x14ac:dyDescent="0.3">
      <c r="A84" s="18" t="s">
        <v>490</v>
      </c>
      <c r="B84" s="16" t="s">
        <v>351</v>
      </c>
      <c r="C84" s="17"/>
      <c r="D84" s="17"/>
      <c r="E84" s="17"/>
      <c r="F84" s="17"/>
      <c r="G84" s="19" t="s">
        <v>491</v>
      </c>
      <c r="H84" s="20">
        <v>-18445.38</v>
      </c>
      <c r="I84" s="20">
        <v>0</v>
      </c>
      <c r="J84" s="20">
        <v>843.85</v>
      </c>
      <c r="K84" s="20">
        <v>-19289.23</v>
      </c>
      <c r="L84" s="21"/>
    </row>
    <row r="85" spans="1:12" x14ac:dyDescent="0.3">
      <c r="A85" s="22" t="s">
        <v>351</v>
      </c>
      <c r="B85" s="16" t="s">
        <v>351</v>
      </c>
      <c r="C85" s="17"/>
      <c r="D85" s="17"/>
      <c r="E85" s="17"/>
      <c r="F85" s="17"/>
      <c r="G85" s="23" t="s">
        <v>351</v>
      </c>
      <c r="H85" s="24"/>
      <c r="I85" s="24"/>
      <c r="J85" s="24"/>
      <c r="K85" s="24"/>
      <c r="L85" s="25"/>
    </row>
    <row r="86" spans="1:12" x14ac:dyDescent="0.3">
      <c r="A86" s="10" t="s">
        <v>492</v>
      </c>
      <c r="B86" s="16" t="s">
        <v>351</v>
      </c>
      <c r="C86" s="17"/>
      <c r="D86" s="17"/>
      <c r="E86" s="11" t="s">
        <v>493</v>
      </c>
      <c r="F86" s="12"/>
      <c r="G86" s="12"/>
      <c r="H86" s="13">
        <v>343646.76</v>
      </c>
      <c r="I86" s="13">
        <v>15754</v>
      </c>
      <c r="J86" s="13">
        <v>0</v>
      </c>
      <c r="K86" s="13">
        <v>359400.76</v>
      </c>
      <c r="L86" s="14"/>
    </row>
    <row r="87" spans="1:12" x14ac:dyDescent="0.3">
      <c r="A87" s="10" t="s">
        <v>494</v>
      </c>
      <c r="B87" s="16" t="s">
        <v>351</v>
      </c>
      <c r="C87" s="17"/>
      <c r="D87" s="17"/>
      <c r="E87" s="17"/>
      <c r="F87" s="11" t="s">
        <v>493</v>
      </c>
      <c r="G87" s="12"/>
      <c r="H87" s="13">
        <v>343646.76</v>
      </c>
      <c r="I87" s="13">
        <v>15754</v>
      </c>
      <c r="J87" s="13">
        <v>0</v>
      </c>
      <c r="K87" s="13">
        <v>359400.76</v>
      </c>
      <c r="L87" s="14"/>
    </row>
    <row r="88" spans="1:12" x14ac:dyDescent="0.3">
      <c r="A88" s="18" t="s">
        <v>495</v>
      </c>
      <c r="B88" s="16" t="s">
        <v>351</v>
      </c>
      <c r="C88" s="17"/>
      <c r="D88" s="17"/>
      <c r="E88" s="17"/>
      <c r="F88" s="17"/>
      <c r="G88" s="19" t="s">
        <v>496</v>
      </c>
      <c r="H88" s="20">
        <v>343646.76</v>
      </c>
      <c r="I88" s="20">
        <v>15754</v>
      </c>
      <c r="J88" s="20">
        <v>0</v>
      </c>
      <c r="K88" s="20">
        <v>359400.76</v>
      </c>
      <c r="L88" s="21"/>
    </row>
    <row r="89" spans="1:12" x14ac:dyDescent="0.3">
      <c r="A89" s="22" t="s">
        <v>351</v>
      </c>
      <c r="B89" s="16" t="s">
        <v>351</v>
      </c>
      <c r="C89" s="17"/>
      <c r="D89" s="17"/>
      <c r="E89" s="17"/>
      <c r="F89" s="17"/>
      <c r="G89" s="23" t="s">
        <v>351</v>
      </c>
      <c r="H89" s="24"/>
      <c r="I89" s="24"/>
      <c r="J89" s="24"/>
      <c r="K89" s="24"/>
      <c r="L89" s="25"/>
    </row>
    <row r="90" spans="1:12" x14ac:dyDescent="0.3">
      <c r="A90" s="10" t="s">
        <v>497</v>
      </c>
      <c r="B90" s="16" t="s">
        <v>351</v>
      </c>
      <c r="C90" s="17"/>
      <c r="D90" s="17"/>
      <c r="E90" s="11" t="s">
        <v>498</v>
      </c>
      <c r="F90" s="12"/>
      <c r="G90" s="12"/>
      <c r="H90" s="13">
        <v>-211473.9</v>
      </c>
      <c r="I90" s="13">
        <v>0</v>
      </c>
      <c r="J90" s="13">
        <v>2766.13</v>
      </c>
      <c r="K90" s="13">
        <v>-214240.03</v>
      </c>
      <c r="L90" s="14"/>
    </row>
    <row r="91" spans="1:12" x14ac:dyDescent="0.3">
      <c r="A91" s="10" t="s">
        <v>499</v>
      </c>
      <c r="B91" s="16" t="s">
        <v>351</v>
      </c>
      <c r="C91" s="17"/>
      <c r="D91" s="17"/>
      <c r="E91" s="17"/>
      <c r="F91" s="11" t="s">
        <v>500</v>
      </c>
      <c r="G91" s="12"/>
      <c r="H91" s="13">
        <v>-211473.9</v>
      </c>
      <c r="I91" s="13">
        <v>0</v>
      </c>
      <c r="J91" s="13">
        <v>2766.13</v>
      </c>
      <c r="K91" s="13">
        <v>-214240.03</v>
      </c>
      <c r="L91" s="14"/>
    </row>
    <row r="92" spans="1:12" x14ac:dyDescent="0.3">
      <c r="A92" s="18" t="s">
        <v>501</v>
      </c>
      <c r="B92" s="16" t="s">
        <v>351</v>
      </c>
      <c r="C92" s="17"/>
      <c r="D92" s="17"/>
      <c r="E92" s="17"/>
      <c r="F92" s="17"/>
      <c r="G92" s="19" t="s">
        <v>502</v>
      </c>
      <c r="H92" s="20">
        <v>-211473.9</v>
      </c>
      <c r="I92" s="20">
        <v>0</v>
      </c>
      <c r="J92" s="20">
        <v>2766.13</v>
      </c>
      <c r="K92" s="20">
        <v>-214240.03</v>
      </c>
      <c r="L92" s="21"/>
    </row>
    <row r="93" spans="1:12" x14ac:dyDescent="0.3">
      <c r="A93" s="10" t="s">
        <v>351</v>
      </c>
      <c r="B93" s="16" t="s">
        <v>351</v>
      </c>
      <c r="C93" s="17"/>
      <c r="D93" s="17"/>
      <c r="E93" s="11" t="s">
        <v>351</v>
      </c>
      <c r="F93" s="12"/>
      <c r="G93" s="12"/>
      <c r="H93" s="9"/>
      <c r="I93" s="9"/>
      <c r="J93" s="9"/>
      <c r="K93" s="9"/>
      <c r="L93" s="12"/>
    </row>
    <row r="94" spans="1:12" x14ac:dyDescent="0.3">
      <c r="A94" s="10" t="s">
        <v>52</v>
      </c>
      <c r="B94" s="11" t="s">
        <v>503</v>
      </c>
      <c r="C94" s="12"/>
      <c r="D94" s="12"/>
      <c r="E94" s="12"/>
      <c r="F94" s="12"/>
      <c r="G94" s="12"/>
      <c r="H94" s="13">
        <v>56727912.719999999</v>
      </c>
      <c r="I94" s="13">
        <v>15724985.550000001</v>
      </c>
      <c r="J94" s="13">
        <v>17051209.359999999</v>
      </c>
      <c r="K94" s="13">
        <v>58054136.530000001</v>
      </c>
      <c r="L94" s="14"/>
    </row>
    <row r="95" spans="1:12" x14ac:dyDescent="0.3">
      <c r="A95" s="10" t="s">
        <v>504</v>
      </c>
      <c r="B95" s="15" t="s">
        <v>351</v>
      </c>
      <c r="C95" s="11" t="s">
        <v>505</v>
      </c>
      <c r="D95" s="12"/>
      <c r="E95" s="12"/>
      <c r="F95" s="12"/>
      <c r="G95" s="12"/>
      <c r="H95" s="13">
        <v>41726432.460000001</v>
      </c>
      <c r="I95" s="13">
        <v>15361332.91</v>
      </c>
      <c r="J95" s="13">
        <v>16810160.940000001</v>
      </c>
      <c r="K95" s="13">
        <v>43175260.490000002</v>
      </c>
      <c r="L95" s="14"/>
    </row>
    <row r="96" spans="1:12" x14ac:dyDescent="0.3">
      <c r="A96" s="10" t="s">
        <v>506</v>
      </c>
      <c r="B96" s="16" t="s">
        <v>351</v>
      </c>
      <c r="C96" s="17"/>
      <c r="D96" s="11" t="s">
        <v>507</v>
      </c>
      <c r="E96" s="12"/>
      <c r="F96" s="12"/>
      <c r="G96" s="12"/>
      <c r="H96" s="13">
        <v>6080145.96</v>
      </c>
      <c r="I96" s="13">
        <v>9743596.8200000003</v>
      </c>
      <c r="J96" s="13">
        <v>10601827.609999999</v>
      </c>
      <c r="K96" s="13">
        <v>6938376.75</v>
      </c>
      <c r="L96" s="14"/>
    </row>
    <row r="97" spans="1:12" x14ac:dyDescent="0.3">
      <c r="A97" s="10" t="s">
        <v>508</v>
      </c>
      <c r="B97" s="16" t="s">
        <v>351</v>
      </c>
      <c r="C97" s="17"/>
      <c r="D97" s="17"/>
      <c r="E97" s="11" t="s">
        <v>509</v>
      </c>
      <c r="F97" s="12"/>
      <c r="G97" s="12"/>
      <c r="H97" s="13">
        <v>4009426.96</v>
      </c>
      <c r="I97" s="13">
        <v>6690608.8399999999</v>
      </c>
      <c r="J97" s="13">
        <v>7278258.25</v>
      </c>
      <c r="K97" s="13">
        <v>4597076.37</v>
      </c>
      <c r="L97" s="14"/>
    </row>
    <row r="98" spans="1:12" x14ac:dyDescent="0.3">
      <c r="A98" s="10" t="s">
        <v>510</v>
      </c>
      <c r="B98" s="16" t="s">
        <v>351</v>
      </c>
      <c r="C98" s="17"/>
      <c r="D98" s="17"/>
      <c r="E98" s="17"/>
      <c r="F98" s="11" t="s">
        <v>509</v>
      </c>
      <c r="G98" s="12"/>
      <c r="H98" s="13">
        <v>4009426.96</v>
      </c>
      <c r="I98" s="13">
        <v>6690608.8399999999</v>
      </c>
      <c r="J98" s="13">
        <v>7278258.25</v>
      </c>
      <c r="K98" s="13">
        <v>4597076.37</v>
      </c>
      <c r="L98" s="14"/>
    </row>
    <row r="99" spans="1:12" x14ac:dyDescent="0.3">
      <c r="A99" s="18" t="s">
        <v>511</v>
      </c>
      <c r="B99" s="16" t="s">
        <v>351</v>
      </c>
      <c r="C99" s="17"/>
      <c r="D99" s="17"/>
      <c r="E99" s="17"/>
      <c r="F99" s="17"/>
      <c r="G99" s="19" t="s">
        <v>512</v>
      </c>
      <c r="H99" s="20">
        <v>0</v>
      </c>
      <c r="I99" s="20">
        <v>2183560.83</v>
      </c>
      <c r="J99" s="20">
        <v>2185502.91</v>
      </c>
      <c r="K99" s="20">
        <v>1942.08</v>
      </c>
      <c r="L99" s="21"/>
    </row>
    <row r="100" spans="1:12" x14ac:dyDescent="0.3">
      <c r="A100" s="18" t="s">
        <v>513</v>
      </c>
      <c r="B100" s="16" t="s">
        <v>351</v>
      </c>
      <c r="C100" s="17"/>
      <c r="D100" s="17"/>
      <c r="E100" s="17"/>
      <c r="F100" s="17"/>
      <c r="G100" s="19" t="s">
        <v>514</v>
      </c>
      <c r="H100" s="20">
        <v>3084598.59</v>
      </c>
      <c r="I100" s="20">
        <v>3084598.59</v>
      </c>
      <c r="J100" s="20">
        <v>3428139.05</v>
      </c>
      <c r="K100" s="20">
        <v>3428139.05</v>
      </c>
      <c r="L100" s="21"/>
    </row>
    <row r="101" spans="1:12" x14ac:dyDescent="0.3">
      <c r="A101" s="18" t="s">
        <v>515</v>
      </c>
      <c r="B101" s="16" t="s">
        <v>351</v>
      </c>
      <c r="C101" s="17"/>
      <c r="D101" s="17"/>
      <c r="E101" s="17"/>
      <c r="F101" s="17"/>
      <c r="G101" s="19" t="s">
        <v>516</v>
      </c>
      <c r="H101" s="20">
        <v>710943.77</v>
      </c>
      <c r="I101" s="20">
        <v>710943.77</v>
      </c>
      <c r="J101" s="20">
        <v>956155.33</v>
      </c>
      <c r="K101" s="20">
        <v>956155.33</v>
      </c>
      <c r="L101" s="21"/>
    </row>
    <row r="102" spans="1:12" x14ac:dyDescent="0.3">
      <c r="A102" s="18" t="s">
        <v>517</v>
      </c>
      <c r="B102" s="16" t="s">
        <v>351</v>
      </c>
      <c r="C102" s="17"/>
      <c r="D102" s="17"/>
      <c r="E102" s="17"/>
      <c r="F102" s="17"/>
      <c r="G102" s="19" t="s">
        <v>518</v>
      </c>
      <c r="H102" s="20">
        <v>0</v>
      </c>
      <c r="I102" s="20">
        <v>6728.04</v>
      </c>
      <c r="J102" s="20">
        <v>6728.04</v>
      </c>
      <c r="K102" s="20">
        <v>0</v>
      </c>
      <c r="L102" s="21"/>
    </row>
    <row r="103" spans="1:12" x14ac:dyDescent="0.3">
      <c r="A103" s="18" t="s">
        <v>519</v>
      </c>
      <c r="B103" s="16" t="s">
        <v>351</v>
      </c>
      <c r="C103" s="17"/>
      <c r="D103" s="17"/>
      <c r="E103" s="17"/>
      <c r="F103" s="17"/>
      <c r="G103" s="19" t="s">
        <v>520</v>
      </c>
      <c r="H103" s="20">
        <v>504</v>
      </c>
      <c r="I103" s="20">
        <v>61922.78</v>
      </c>
      <c r="J103" s="20">
        <v>61418.78</v>
      </c>
      <c r="K103" s="20">
        <v>0</v>
      </c>
      <c r="L103" s="21"/>
    </row>
    <row r="104" spans="1:12" x14ac:dyDescent="0.3">
      <c r="A104" s="18" t="s">
        <v>521</v>
      </c>
      <c r="B104" s="16" t="s">
        <v>351</v>
      </c>
      <c r="C104" s="17"/>
      <c r="D104" s="17"/>
      <c r="E104" s="17"/>
      <c r="F104" s="17"/>
      <c r="G104" s="19" t="s">
        <v>522</v>
      </c>
      <c r="H104" s="20">
        <v>213380.6</v>
      </c>
      <c r="I104" s="20">
        <v>642854.82999999996</v>
      </c>
      <c r="J104" s="20">
        <v>640314.14</v>
      </c>
      <c r="K104" s="20">
        <v>210839.91</v>
      </c>
      <c r="L104" s="21"/>
    </row>
    <row r="105" spans="1:12" x14ac:dyDescent="0.3">
      <c r="A105" s="22" t="s">
        <v>351</v>
      </c>
      <c r="B105" s="16" t="s">
        <v>351</v>
      </c>
      <c r="C105" s="17"/>
      <c r="D105" s="17"/>
      <c r="E105" s="17"/>
      <c r="F105" s="17"/>
      <c r="G105" s="23" t="s">
        <v>351</v>
      </c>
      <c r="H105" s="24"/>
      <c r="I105" s="24"/>
      <c r="J105" s="24"/>
      <c r="K105" s="24"/>
      <c r="L105" s="25"/>
    </row>
    <row r="106" spans="1:12" x14ac:dyDescent="0.3">
      <c r="A106" s="10" t="s">
        <v>523</v>
      </c>
      <c r="B106" s="16" t="s">
        <v>351</v>
      </c>
      <c r="C106" s="17"/>
      <c r="D106" s="17"/>
      <c r="E106" s="11" t="s">
        <v>524</v>
      </c>
      <c r="F106" s="12"/>
      <c r="G106" s="12"/>
      <c r="H106" s="13">
        <v>883506.55</v>
      </c>
      <c r="I106" s="13">
        <v>893764.39</v>
      </c>
      <c r="J106" s="13">
        <v>965204.87</v>
      </c>
      <c r="K106" s="13">
        <v>954947.03</v>
      </c>
      <c r="L106" s="14"/>
    </row>
    <row r="107" spans="1:12" x14ac:dyDescent="0.3">
      <c r="A107" s="10" t="s">
        <v>525</v>
      </c>
      <c r="B107" s="16" t="s">
        <v>351</v>
      </c>
      <c r="C107" s="17"/>
      <c r="D107" s="17"/>
      <c r="E107" s="17"/>
      <c r="F107" s="11" t="s">
        <v>524</v>
      </c>
      <c r="G107" s="12"/>
      <c r="H107" s="13">
        <v>883506.55</v>
      </c>
      <c r="I107" s="13">
        <v>893764.39</v>
      </c>
      <c r="J107" s="13">
        <v>965204.87</v>
      </c>
      <c r="K107" s="13">
        <v>954947.03</v>
      </c>
      <c r="L107" s="14"/>
    </row>
    <row r="108" spans="1:12" x14ac:dyDescent="0.3">
      <c r="A108" s="18" t="s">
        <v>526</v>
      </c>
      <c r="B108" s="16" t="s">
        <v>351</v>
      </c>
      <c r="C108" s="17"/>
      <c r="D108" s="17"/>
      <c r="E108" s="17"/>
      <c r="F108" s="17"/>
      <c r="G108" s="19" t="s">
        <v>527</v>
      </c>
      <c r="H108" s="20">
        <v>691514.67</v>
      </c>
      <c r="I108" s="20">
        <v>701772.48</v>
      </c>
      <c r="J108" s="20">
        <v>754134.4</v>
      </c>
      <c r="K108" s="20">
        <v>743876.59</v>
      </c>
      <c r="L108" s="21"/>
    </row>
    <row r="109" spans="1:12" x14ac:dyDescent="0.3">
      <c r="A109" s="18" t="s">
        <v>528</v>
      </c>
      <c r="B109" s="16" t="s">
        <v>351</v>
      </c>
      <c r="C109" s="17"/>
      <c r="D109" s="17"/>
      <c r="E109" s="17"/>
      <c r="F109" s="17"/>
      <c r="G109" s="19" t="s">
        <v>529</v>
      </c>
      <c r="H109" s="20">
        <v>153876.92000000001</v>
      </c>
      <c r="I109" s="20">
        <v>153876.92000000001</v>
      </c>
      <c r="J109" s="20">
        <v>167682.67000000001</v>
      </c>
      <c r="K109" s="20">
        <v>167682.67000000001</v>
      </c>
      <c r="L109" s="21"/>
    </row>
    <row r="110" spans="1:12" x14ac:dyDescent="0.3">
      <c r="A110" s="18" t="s">
        <v>532</v>
      </c>
      <c r="B110" s="16" t="s">
        <v>351</v>
      </c>
      <c r="C110" s="17"/>
      <c r="D110" s="17"/>
      <c r="E110" s="17"/>
      <c r="F110" s="17"/>
      <c r="G110" s="19" t="s">
        <v>533</v>
      </c>
      <c r="H110" s="20">
        <v>19116.240000000002</v>
      </c>
      <c r="I110" s="20">
        <v>19116.240000000002</v>
      </c>
      <c r="J110" s="20">
        <v>20815.63</v>
      </c>
      <c r="K110" s="20">
        <v>20815.63</v>
      </c>
      <c r="L110" s="21"/>
    </row>
    <row r="111" spans="1:12" x14ac:dyDescent="0.3">
      <c r="A111" s="18" t="s">
        <v>534</v>
      </c>
      <c r="B111" s="16" t="s">
        <v>351</v>
      </c>
      <c r="C111" s="17"/>
      <c r="D111" s="17"/>
      <c r="E111" s="17"/>
      <c r="F111" s="17"/>
      <c r="G111" s="19" t="s">
        <v>535</v>
      </c>
      <c r="H111" s="20">
        <v>18998.72</v>
      </c>
      <c r="I111" s="20">
        <v>18998.75</v>
      </c>
      <c r="J111" s="20">
        <v>22572.17</v>
      </c>
      <c r="K111" s="20">
        <v>22572.14</v>
      </c>
      <c r="L111" s="21"/>
    </row>
    <row r="112" spans="1:12" x14ac:dyDescent="0.3">
      <c r="A112" s="22" t="s">
        <v>351</v>
      </c>
      <c r="B112" s="16" t="s">
        <v>351</v>
      </c>
      <c r="C112" s="17"/>
      <c r="D112" s="17"/>
      <c r="E112" s="17"/>
      <c r="F112" s="17"/>
      <c r="G112" s="23" t="s">
        <v>351</v>
      </c>
      <c r="H112" s="24"/>
      <c r="I112" s="24"/>
      <c r="J112" s="24"/>
      <c r="K112" s="24"/>
      <c r="L112" s="25"/>
    </row>
    <row r="113" spans="1:12" x14ac:dyDescent="0.3">
      <c r="A113" s="10" t="s">
        <v>536</v>
      </c>
      <c r="B113" s="16" t="s">
        <v>351</v>
      </c>
      <c r="C113" s="17"/>
      <c r="D113" s="17"/>
      <c r="E113" s="11" t="s">
        <v>537</v>
      </c>
      <c r="F113" s="12"/>
      <c r="G113" s="12"/>
      <c r="H113" s="13">
        <v>283390.05</v>
      </c>
      <c r="I113" s="13">
        <v>270750.14</v>
      </c>
      <c r="J113" s="13">
        <v>279430.25</v>
      </c>
      <c r="K113" s="13">
        <v>292070.15999999997</v>
      </c>
      <c r="L113" s="14"/>
    </row>
    <row r="114" spans="1:12" x14ac:dyDescent="0.3">
      <c r="A114" s="10" t="s">
        <v>538</v>
      </c>
      <c r="B114" s="16" t="s">
        <v>351</v>
      </c>
      <c r="C114" s="17"/>
      <c r="D114" s="17"/>
      <c r="E114" s="17"/>
      <c r="F114" s="11" t="s">
        <v>537</v>
      </c>
      <c r="G114" s="12"/>
      <c r="H114" s="13">
        <v>283390.05</v>
      </c>
      <c r="I114" s="13">
        <v>270750.14</v>
      </c>
      <c r="J114" s="13">
        <v>279430.25</v>
      </c>
      <c r="K114" s="13">
        <v>292070.15999999997</v>
      </c>
      <c r="L114" s="14"/>
    </row>
    <row r="115" spans="1:12" x14ac:dyDescent="0.3">
      <c r="A115" s="18" t="s">
        <v>539</v>
      </c>
      <c r="B115" s="16" t="s">
        <v>351</v>
      </c>
      <c r="C115" s="17"/>
      <c r="D115" s="17"/>
      <c r="E115" s="17"/>
      <c r="F115" s="17"/>
      <c r="G115" s="19" t="s">
        <v>540</v>
      </c>
      <c r="H115" s="20">
        <v>145697.41</v>
      </c>
      <c r="I115" s="20">
        <v>147084.15</v>
      </c>
      <c r="J115" s="20">
        <v>167269.56</v>
      </c>
      <c r="K115" s="20">
        <v>165882.82</v>
      </c>
      <c r="L115" s="21"/>
    </row>
    <row r="116" spans="1:12" x14ac:dyDescent="0.3">
      <c r="A116" s="18" t="s">
        <v>541</v>
      </c>
      <c r="B116" s="16" t="s">
        <v>351</v>
      </c>
      <c r="C116" s="17"/>
      <c r="D116" s="17"/>
      <c r="E116" s="17"/>
      <c r="F116" s="17"/>
      <c r="G116" s="19" t="s">
        <v>542</v>
      </c>
      <c r="H116" s="20">
        <v>205.9</v>
      </c>
      <c r="I116" s="20">
        <v>205.9</v>
      </c>
      <c r="J116" s="20">
        <v>4124.68</v>
      </c>
      <c r="K116" s="20">
        <v>4124.68</v>
      </c>
      <c r="L116" s="21"/>
    </row>
    <row r="117" spans="1:12" x14ac:dyDescent="0.3">
      <c r="A117" s="18" t="s">
        <v>543</v>
      </c>
      <c r="B117" s="16" t="s">
        <v>351</v>
      </c>
      <c r="C117" s="17"/>
      <c r="D117" s="17"/>
      <c r="E117" s="17"/>
      <c r="F117" s="17"/>
      <c r="G117" s="19" t="s">
        <v>544</v>
      </c>
      <c r="H117" s="20">
        <v>3222.97</v>
      </c>
      <c r="I117" s="20">
        <v>3227.74</v>
      </c>
      <c r="J117" s="20">
        <v>5396.79</v>
      </c>
      <c r="K117" s="20">
        <v>5392.02</v>
      </c>
      <c r="L117" s="21"/>
    </row>
    <row r="118" spans="1:12" x14ac:dyDescent="0.3">
      <c r="A118" s="18" t="s">
        <v>545</v>
      </c>
      <c r="B118" s="16" t="s">
        <v>351</v>
      </c>
      <c r="C118" s="17"/>
      <c r="D118" s="17"/>
      <c r="E118" s="17"/>
      <c r="F118" s="17"/>
      <c r="G118" s="19" t="s">
        <v>546</v>
      </c>
      <c r="H118" s="20">
        <v>40172.019999999997</v>
      </c>
      <c r="I118" s="20">
        <v>26140.65</v>
      </c>
      <c r="J118" s="20">
        <v>24455.13</v>
      </c>
      <c r="K118" s="20">
        <v>38486.5</v>
      </c>
      <c r="L118" s="21"/>
    </row>
    <row r="119" spans="1:12" x14ac:dyDescent="0.3">
      <c r="A119" s="18" t="s">
        <v>547</v>
      </c>
      <c r="B119" s="16" t="s">
        <v>351</v>
      </c>
      <c r="C119" s="17"/>
      <c r="D119" s="17"/>
      <c r="E119" s="17"/>
      <c r="F119" s="17"/>
      <c r="G119" s="19" t="s">
        <v>548</v>
      </c>
      <c r="H119" s="20">
        <v>56309.4</v>
      </c>
      <c r="I119" s="20">
        <v>56309.41</v>
      </c>
      <c r="J119" s="20">
        <v>44455.13</v>
      </c>
      <c r="K119" s="20">
        <v>44455.12</v>
      </c>
      <c r="L119" s="21"/>
    </row>
    <row r="120" spans="1:12" x14ac:dyDescent="0.3">
      <c r="A120" s="18" t="s">
        <v>549</v>
      </c>
      <c r="B120" s="16" t="s">
        <v>351</v>
      </c>
      <c r="C120" s="17"/>
      <c r="D120" s="17"/>
      <c r="E120" s="17"/>
      <c r="F120" s="17"/>
      <c r="G120" s="19" t="s">
        <v>550</v>
      </c>
      <c r="H120" s="20">
        <v>20778.669999999998</v>
      </c>
      <c r="I120" s="20">
        <v>20778.689999999999</v>
      </c>
      <c r="J120" s="20">
        <v>11720.87</v>
      </c>
      <c r="K120" s="20">
        <v>11720.85</v>
      </c>
      <c r="L120" s="21"/>
    </row>
    <row r="121" spans="1:12" x14ac:dyDescent="0.3">
      <c r="A121" s="18" t="s">
        <v>551</v>
      </c>
      <c r="B121" s="16" t="s">
        <v>351</v>
      </c>
      <c r="C121" s="17"/>
      <c r="D121" s="17"/>
      <c r="E121" s="17"/>
      <c r="F121" s="17"/>
      <c r="G121" s="19" t="s">
        <v>552</v>
      </c>
      <c r="H121" s="20">
        <v>2748.53</v>
      </c>
      <c r="I121" s="20">
        <v>2748.45</v>
      </c>
      <c r="J121" s="20">
        <v>3831.08</v>
      </c>
      <c r="K121" s="20">
        <v>3831.16</v>
      </c>
      <c r="L121" s="21"/>
    </row>
    <row r="122" spans="1:12" x14ac:dyDescent="0.3">
      <c r="A122" s="18" t="s">
        <v>553</v>
      </c>
      <c r="B122" s="16" t="s">
        <v>351</v>
      </c>
      <c r="C122" s="17"/>
      <c r="D122" s="17"/>
      <c r="E122" s="17"/>
      <c r="F122" s="17"/>
      <c r="G122" s="19" t="s">
        <v>554</v>
      </c>
      <c r="H122" s="20">
        <v>14255.15</v>
      </c>
      <c r="I122" s="20">
        <v>14255.15</v>
      </c>
      <c r="J122" s="20">
        <v>18177.009999999998</v>
      </c>
      <c r="K122" s="20">
        <v>18177.009999999998</v>
      </c>
      <c r="L122" s="21"/>
    </row>
    <row r="123" spans="1:12" x14ac:dyDescent="0.3">
      <c r="A123" s="22" t="s">
        <v>351</v>
      </c>
      <c r="B123" s="16" t="s">
        <v>351</v>
      </c>
      <c r="C123" s="17"/>
      <c r="D123" s="17"/>
      <c r="E123" s="17"/>
      <c r="F123" s="17"/>
      <c r="G123" s="23" t="s">
        <v>351</v>
      </c>
      <c r="H123" s="24"/>
      <c r="I123" s="24"/>
      <c r="J123" s="24"/>
      <c r="K123" s="24"/>
      <c r="L123" s="25"/>
    </row>
    <row r="124" spans="1:12" x14ac:dyDescent="0.3">
      <c r="A124" s="10" t="s">
        <v>555</v>
      </c>
      <c r="B124" s="16" t="s">
        <v>351</v>
      </c>
      <c r="C124" s="17"/>
      <c r="D124" s="17"/>
      <c r="E124" s="11" t="s">
        <v>556</v>
      </c>
      <c r="F124" s="12"/>
      <c r="G124" s="12"/>
      <c r="H124" s="13">
        <v>903822.4</v>
      </c>
      <c r="I124" s="13">
        <v>1888473.45</v>
      </c>
      <c r="J124" s="13">
        <v>2078934.24</v>
      </c>
      <c r="K124" s="13">
        <v>1094283.19</v>
      </c>
      <c r="L124" s="14"/>
    </row>
    <row r="125" spans="1:12" x14ac:dyDescent="0.3">
      <c r="A125" s="10" t="s">
        <v>557</v>
      </c>
      <c r="B125" s="16" t="s">
        <v>351</v>
      </c>
      <c r="C125" s="17"/>
      <c r="D125" s="17"/>
      <c r="E125" s="17"/>
      <c r="F125" s="11" t="s">
        <v>556</v>
      </c>
      <c r="G125" s="12"/>
      <c r="H125" s="13">
        <v>903822.4</v>
      </c>
      <c r="I125" s="13">
        <v>1888473.45</v>
      </c>
      <c r="J125" s="13">
        <v>2078934.24</v>
      </c>
      <c r="K125" s="13">
        <v>1094283.19</v>
      </c>
      <c r="L125" s="14"/>
    </row>
    <row r="126" spans="1:12" x14ac:dyDescent="0.3">
      <c r="A126" s="18" t="s">
        <v>558</v>
      </c>
      <c r="B126" s="16" t="s">
        <v>351</v>
      </c>
      <c r="C126" s="17"/>
      <c r="D126" s="17"/>
      <c r="E126" s="17"/>
      <c r="F126" s="17"/>
      <c r="G126" s="19" t="s">
        <v>559</v>
      </c>
      <c r="H126" s="20">
        <v>903822.4</v>
      </c>
      <c r="I126" s="20">
        <v>1888473.45</v>
      </c>
      <c r="J126" s="20">
        <v>2078934.24</v>
      </c>
      <c r="K126" s="20">
        <v>1094283.19</v>
      </c>
      <c r="L126" s="21"/>
    </row>
    <row r="127" spans="1:12" x14ac:dyDescent="0.3">
      <c r="A127" s="22" t="s">
        <v>351</v>
      </c>
      <c r="B127" s="16" t="s">
        <v>351</v>
      </c>
      <c r="C127" s="17"/>
      <c r="D127" s="17"/>
      <c r="E127" s="17"/>
      <c r="F127" s="17"/>
      <c r="G127" s="23" t="s">
        <v>351</v>
      </c>
      <c r="H127" s="24"/>
      <c r="I127" s="24"/>
      <c r="J127" s="24"/>
      <c r="K127" s="24"/>
      <c r="L127" s="25"/>
    </row>
    <row r="128" spans="1:12" x14ac:dyDescent="0.3">
      <c r="A128" s="10" t="s">
        <v>563</v>
      </c>
      <c r="B128" s="16" t="s">
        <v>351</v>
      </c>
      <c r="C128" s="17"/>
      <c r="D128" s="11" t="s">
        <v>564</v>
      </c>
      <c r="E128" s="12"/>
      <c r="F128" s="12"/>
      <c r="G128" s="12"/>
      <c r="H128" s="13">
        <v>35646286.5</v>
      </c>
      <c r="I128" s="13">
        <v>5617736.0899999999</v>
      </c>
      <c r="J128" s="13">
        <v>6208333.3300000001</v>
      </c>
      <c r="K128" s="13">
        <v>36236883.740000002</v>
      </c>
      <c r="L128" s="14"/>
    </row>
    <row r="129" spans="1:12" x14ac:dyDescent="0.3">
      <c r="A129" s="10" t="s">
        <v>565</v>
      </c>
      <c r="B129" s="16" t="s">
        <v>351</v>
      </c>
      <c r="C129" s="17"/>
      <c r="D129" s="17"/>
      <c r="E129" s="11" t="s">
        <v>564</v>
      </c>
      <c r="F129" s="12"/>
      <c r="G129" s="12"/>
      <c r="H129" s="13">
        <v>35646286.5</v>
      </c>
      <c r="I129" s="13">
        <v>5617736.0899999999</v>
      </c>
      <c r="J129" s="13">
        <v>6208333.3300000001</v>
      </c>
      <c r="K129" s="13">
        <v>36236883.740000002</v>
      </c>
      <c r="L129" s="14"/>
    </row>
    <row r="130" spans="1:12" x14ac:dyDescent="0.3">
      <c r="A130" s="10" t="s">
        <v>566</v>
      </c>
      <c r="B130" s="16" t="s">
        <v>351</v>
      </c>
      <c r="C130" s="17"/>
      <c r="D130" s="17"/>
      <c r="E130" s="17"/>
      <c r="F130" s="11" t="s">
        <v>564</v>
      </c>
      <c r="G130" s="12"/>
      <c r="H130" s="13">
        <v>35646286.5</v>
      </c>
      <c r="I130" s="13">
        <v>5617736.0899999999</v>
      </c>
      <c r="J130" s="13">
        <v>6208333.3300000001</v>
      </c>
      <c r="K130" s="13">
        <v>36236883.740000002</v>
      </c>
      <c r="L130" s="14"/>
    </row>
    <row r="131" spans="1:12" x14ac:dyDescent="0.3">
      <c r="A131" s="18" t="s">
        <v>567</v>
      </c>
      <c r="B131" s="16" t="s">
        <v>351</v>
      </c>
      <c r="C131" s="17"/>
      <c r="D131" s="17"/>
      <c r="E131" s="17"/>
      <c r="F131" s="17"/>
      <c r="G131" s="19" t="s">
        <v>568</v>
      </c>
      <c r="H131" s="20">
        <v>35646286.5</v>
      </c>
      <c r="I131" s="20">
        <v>5617736.0899999999</v>
      </c>
      <c r="J131" s="20">
        <v>6208333.3300000001</v>
      </c>
      <c r="K131" s="20">
        <v>36236883.740000002</v>
      </c>
      <c r="L131" s="21"/>
    </row>
    <row r="132" spans="1:12" x14ac:dyDescent="0.3">
      <c r="A132" s="22" t="s">
        <v>351</v>
      </c>
      <c r="B132" s="16" t="s">
        <v>351</v>
      </c>
      <c r="C132" s="17"/>
      <c r="D132" s="17"/>
      <c r="E132" s="17"/>
      <c r="F132" s="17"/>
      <c r="G132" s="23" t="s">
        <v>351</v>
      </c>
      <c r="H132" s="24"/>
      <c r="I132" s="24"/>
      <c r="J132" s="24"/>
      <c r="K132" s="24"/>
      <c r="L132" s="25"/>
    </row>
    <row r="133" spans="1:12" x14ac:dyDescent="0.3">
      <c r="A133" s="10" t="s">
        <v>569</v>
      </c>
      <c r="B133" s="15" t="s">
        <v>351</v>
      </c>
      <c r="C133" s="11" t="s">
        <v>570</v>
      </c>
      <c r="D133" s="12"/>
      <c r="E133" s="12"/>
      <c r="F133" s="12"/>
      <c r="G133" s="12"/>
      <c r="H133" s="13">
        <v>16989817.260000002</v>
      </c>
      <c r="I133" s="13">
        <v>363652.64</v>
      </c>
      <c r="J133" s="13">
        <v>241048.42</v>
      </c>
      <c r="K133" s="13">
        <v>16867213.039999999</v>
      </c>
      <c r="L133" s="14"/>
    </row>
    <row r="134" spans="1:12" x14ac:dyDescent="0.3">
      <c r="A134" s="10" t="s">
        <v>571</v>
      </c>
      <c r="B134" s="16" t="s">
        <v>351</v>
      </c>
      <c r="C134" s="17"/>
      <c r="D134" s="11" t="s">
        <v>572</v>
      </c>
      <c r="E134" s="12"/>
      <c r="F134" s="12"/>
      <c r="G134" s="12"/>
      <c r="H134" s="13">
        <v>16989817.260000002</v>
      </c>
      <c r="I134" s="13">
        <v>363652.64</v>
      </c>
      <c r="J134" s="13">
        <v>241048.42</v>
      </c>
      <c r="K134" s="13">
        <v>16867213.039999999</v>
      </c>
      <c r="L134" s="14"/>
    </row>
    <row r="135" spans="1:12" x14ac:dyDescent="0.3">
      <c r="A135" s="10" t="s">
        <v>573</v>
      </c>
      <c r="B135" s="16" t="s">
        <v>351</v>
      </c>
      <c r="C135" s="17"/>
      <c r="D135" s="17"/>
      <c r="E135" s="11" t="s">
        <v>574</v>
      </c>
      <c r="F135" s="12"/>
      <c r="G135" s="12"/>
      <c r="H135" s="13">
        <v>16294700.5</v>
      </c>
      <c r="I135" s="13">
        <v>0</v>
      </c>
      <c r="J135" s="13">
        <v>240229.56</v>
      </c>
      <c r="K135" s="13">
        <v>16534930.060000001</v>
      </c>
      <c r="L135" s="14"/>
    </row>
    <row r="136" spans="1:12" x14ac:dyDescent="0.3">
      <c r="A136" s="10" t="s">
        <v>575</v>
      </c>
      <c r="B136" s="16" t="s">
        <v>351</v>
      </c>
      <c r="C136" s="17"/>
      <c r="D136" s="17"/>
      <c r="E136" s="17"/>
      <c r="F136" s="11" t="s">
        <v>574</v>
      </c>
      <c r="G136" s="12"/>
      <c r="H136" s="13">
        <v>16294700.5</v>
      </c>
      <c r="I136" s="13">
        <v>0</v>
      </c>
      <c r="J136" s="13">
        <v>240229.56</v>
      </c>
      <c r="K136" s="13">
        <v>16534930.060000001</v>
      </c>
      <c r="L136" s="14"/>
    </row>
    <row r="137" spans="1:12" x14ac:dyDescent="0.3">
      <c r="A137" s="18" t="s">
        <v>578</v>
      </c>
      <c r="B137" s="16" t="s">
        <v>351</v>
      </c>
      <c r="C137" s="17"/>
      <c r="D137" s="17"/>
      <c r="E137" s="17"/>
      <c r="F137" s="17"/>
      <c r="G137" s="19" t="s">
        <v>579</v>
      </c>
      <c r="H137" s="20">
        <v>16294700.5</v>
      </c>
      <c r="I137" s="20">
        <v>0</v>
      </c>
      <c r="J137" s="20">
        <v>240229.56</v>
      </c>
      <c r="K137" s="20">
        <v>16534930.060000001</v>
      </c>
      <c r="L137" s="21"/>
    </row>
    <row r="138" spans="1:12" x14ac:dyDescent="0.3">
      <c r="A138" s="22" t="s">
        <v>351</v>
      </c>
      <c r="B138" s="16" t="s">
        <v>351</v>
      </c>
      <c r="C138" s="17"/>
      <c r="D138" s="17"/>
      <c r="E138" s="17"/>
      <c r="F138" s="17"/>
      <c r="G138" s="23" t="s">
        <v>351</v>
      </c>
      <c r="H138" s="24"/>
      <c r="I138" s="24"/>
      <c r="J138" s="24"/>
      <c r="K138" s="24"/>
      <c r="L138" s="25"/>
    </row>
    <row r="139" spans="1:12" x14ac:dyDescent="0.3">
      <c r="A139" s="10" t="s">
        <v>580</v>
      </c>
      <c r="B139" s="16" t="s">
        <v>351</v>
      </c>
      <c r="C139" s="17"/>
      <c r="D139" s="17"/>
      <c r="E139" s="11" t="s">
        <v>581</v>
      </c>
      <c r="F139" s="12"/>
      <c r="G139" s="12"/>
      <c r="H139" s="13">
        <v>150197.37</v>
      </c>
      <c r="I139" s="13">
        <v>5506.34</v>
      </c>
      <c r="J139" s="13">
        <v>0</v>
      </c>
      <c r="K139" s="13">
        <v>144691.03</v>
      </c>
      <c r="L139" s="14"/>
    </row>
    <row r="140" spans="1:12" x14ac:dyDescent="0.3">
      <c r="A140" s="10" t="s">
        <v>582</v>
      </c>
      <c r="B140" s="16" t="s">
        <v>351</v>
      </c>
      <c r="C140" s="17"/>
      <c r="D140" s="17"/>
      <c r="E140" s="17"/>
      <c r="F140" s="11" t="s">
        <v>581</v>
      </c>
      <c r="G140" s="12"/>
      <c r="H140" s="13">
        <v>150197.37</v>
      </c>
      <c r="I140" s="13">
        <v>5506.34</v>
      </c>
      <c r="J140" s="13">
        <v>0</v>
      </c>
      <c r="K140" s="13">
        <v>144691.03</v>
      </c>
      <c r="L140" s="14"/>
    </row>
    <row r="141" spans="1:12" x14ac:dyDescent="0.3">
      <c r="A141" s="18" t="s">
        <v>583</v>
      </c>
      <c r="B141" s="16" t="s">
        <v>351</v>
      </c>
      <c r="C141" s="17"/>
      <c r="D141" s="17"/>
      <c r="E141" s="17"/>
      <c r="F141" s="17"/>
      <c r="G141" s="19" t="s">
        <v>584</v>
      </c>
      <c r="H141" s="20">
        <v>150197.37</v>
      </c>
      <c r="I141" s="20">
        <v>5506.34</v>
      </c>
      <c r="J141" s="20">
        <v>0</v>
      </c>
      <c r="K141" s="20">
        <v>144691.03</v>
      </c>
      <c r="L141" s="21"/>
    </row>
    <row r="142" spans="1:12" x14ac:dyDescent="0.3">
      <c r="A142" s="22" t="s">
        <v>351</v>
      </c>
      <c r="B142" s="16" t="s">
        <v>351</v>
      </c>
      <c r="C142" s="17"/>
      <c r="D142" s="17"/>
      <c r="E142" s="17"/>
      <c r="F142" s="17"/>
      <c r="G142" s="23" t="s">
        <v>351</v>
      </c>
      <c r="H142" s="24"/>
      <c r="I142" s="24"/>
      <c r="J142" s="24"/>
      <c r="K142" s="24"/>
      <c r="L142" s="25"/>
    </row>
    <row r="143" spans="1:12" x14ac:dyDescent="0.3">
      <c r="A143" s="10" t="s">
        <v>585</v>
      </c>
      <c r="B143" s="16" t="s">
        <v>351</v>
      </c>
      <c r="C143" s="17"/>
      <c r="D143" s="17"/>
      <c r="E143" s="11" t="s">
        <v>586</v>
      </c>
      <c r="F143" s="12"/>
      <c r="G143" s="12"/>
      <c r="H143" s="13">
        <v>544919.39</v>
      </c>
      <c r="I143" s="13">
        <v>358146.3</v>
      </c>
      <c r="J143" s="13">
        <v>818.86</v>
      </c>
      <c r="K143" s="13">
        <v>187591.95</v>
      </c>
      <c r="L143" s="14"/>
    </row>
    <row r="144" spans="1:12" x14ac:dyDescent="0.3">
      <c r="A144" s="10" t="s">
        <v>587</v>
      </c>
      <c r="B144" s="16" t="s">
        <v>351</v>
      </c>
      <c r="C144" s="17"/>
      <c r="D144" s="17"/>
      <c r="E144" s="17"/>
      <c r="F144" s="11" t="s">
        <v>586</v>
      </c>
      <c r="G144" s="12"/>
      <c r="H144" s="13">
        <v>544919.39</v>
      </c>
      <c r="I144" s="13">
        <v>358146.3</v>
      </c>
      <c r="J144" s="13">
        <v>818.86</v>
      </c>
      <c r="K144" s="13">
        <v>187591.95</v>
      </c>
      <c r="L144" s="14"/>
    </row>
    <row r="145" spans="1:12" x14ac:dyDescent="0.3">
      <c r="A145" s="18" t="s">
        <v>588</v>
      </c>
      <c r="B145" s="16" t="s">
        <v>351</v>
      </c>
      <c r="C145" s="17"/>
      <c r="D145" s="17"/>
      <c r="E145" s="17"/>
      <c r="F145" s="17"/>
      <c r="G145" s="19" t="s">
        <v>589</v>
      </c>
      <c r="H145" s="20">
        <v>143282.87</v>
      </c>
      <c r="I145" s="20">
        <v>0</v>
      </c>
      <c r="J145" s="20">
        <v>716.41</v>
      </c>
      <c r="K145" s="20">
        <v>143999.28</v>
      </c>
      <c r="L145" s="21"/>
    </row>
    <row r="146" spans="1:12" x14ac:dyDescent="0.3">
      <c r="A146" s="18" t="s">
        <v>590</v>
      </c>
      <c r="B146" s="16" t="s">
        <v>351</v>
      </c>
      <c r="C146" s="17"/>
      <c r="D146" s="17"/>
      <c r="E146" s="17"/>
      <c r="F146" s="17"/>
      <c r="G146" s="19" t="s">
        <v>591</v>
      </c>
      <c r="H146" s="20">
        <v>401636.52</v>
      </c>
      <c r="I146" s="20">
        <v>358146.3</v>
      </c>
      <c r="J146" s="20">
        <v>102.45</v>
      </c>
      <c r="K146" s="20">
        <v>43592.67</v>
      </c>
      <c r="L146" s="21"/>
    </row>
    <row r="147" spans="1:12" x14ac:dyDescent="0.3">
      <c r="A147" s="10" t="s">
        <v>351</v>
      </c>
      <c r="B147" s="16" t="s">
        <v>351</v>
      </c>
      <c r="C147" s="17"/>
      <c r="D147" s="11" t="s">
        <v>351</v>
      </c>
      <c r="E147" s="12"/>
      <c r="F147" s="12"/>
      <c r="G147" s="12"/>
      <c r="H147" s="9"/>
      <c r="I147" s="9"/>
      <c r="J147" s="9"/>
      <c r="K147" s="9"/>
      <c r="L147" s="12"/>
    </row>
    <row r="148" spans="1:12" x14ac:dyDescent="0.3">
      <c r="A148" s="10" t="s">
        <v>592</v>
      </c>
      <c r="B148" s="15" t="s">
        <v>351</v>
      </c>
      <c r="C148" s="11" t="s">
        <v>593</v>
      </c>
      <c r="D148" s="12"/>
      <c r="E148" s="12"/>
      <c r="F148" s="12"/>
      <c r="G148" s="12"/>
      <c r="H148" s="13">
        <v>-1988337</v>
      </c>
      <c r="I148" s="13">
        <v>0</v>
      </c>
      <c r="J148" s="13">
        <v>0</v>
      </c>
      <c r="K148" s="13">
        <v>-1988337</v>
      </c>
      <c r="L148" s="14"/>
    </row>
    <row r="149" spans="1:12" x14ac:dyDescent="0.3">
      <c r="A149" s="10" t="s">
        <v>594</v>
      </c>
      <c r="B149" s="16" t="s">
        <v>351</v>
      </c>
      <c r="C149" s="17"/>
      <c r="D149" s="11" t="s">
        <v>595</v>
      </c>
      <c r="E149" s="12"/>
      <c r="F149" s="12"/>
      <c r="G149" s="12"/>
      <c r="H149" s="13">
        <v>-1988337</v>
      </c>
      <c r="I149" s="13">
        <v>0</v>
      </c>
      <c r="J149" s="13">
        <v>0</v>
      </c>
      <c r="K149" s="13">
        <v>-1988337</v>
      </c>
      <c r="L149" s="14"/>
    </row>
    <row r="150" spans="1:12" x14ac:dyDescent="0.3">
      <c r="A150" s="10" t="s">
        <v>596</v>
      </c>
      <c r="B150" s="16" t="s">
        <v>351</v>
      </c>
      <c r="C150" s="17"/>
      <c r="D150" s="17"/>
      <c r="E150" s="11" t="s">
        <v>597</v>
      </c>
      <c r="F150" s="12"/>
      <c r="G150" s="12"/>
      <c r="H150" s="13">
        <v>-1988337</v>
      </c>
      <c r="I150" s="13">
        <v>0</v>
      </c>
      <c r="J150" s="13">
        <v>0</v>
      </c>
      <c r="K150" s="13">
        <v>-1988337</v>
      </c>
      <c r="L150" s="14"/>
    </row>
    <row r="151" spans="1:12" x14ac:dyDescent="0.3">
      <c r="A151" s="10" t="s">
        <v>598</v>
      </c>
      <c r="B151" s="16" t="s">
        <v>351</v>
      </c>
      <c r="C151" s="17"/>
      <c r="D151" s="17"/>
      <c r="E151" s="17"/>
      <c r="F151" s="11" t="s">
        <v>597</v>
      </c>
      <c r="G151" s="12"/>
      <c r="H151" s="13">
        <v>-1988337</v>
      </c>
      <c r="I151" s="13">
        <v>0</v>
      </c>
      <c r="J151" s="13">
        <v>0</v>
      </c>
      <c r="K151" s="13">
        <v>-1988337</v>
      </c>
      <c r="L151" s="14"/>
    </row>
    <row r="152" spans="1:12" x14ac:dyDescent="0.3">
      <c r="A152" s="18" t="s">
        <v>599</v>
      </c>
      <c r="B152" s="16" t="s">
        <v>351</v>
      </c>
      <c r="C152" s="17"/>
      <c r="D152" s="17"/>
      <c r="E152" s="17"/>
      <c r="F152" s="17"/>
      <c r="G152" s="19" t="s">
        <v>600</v>
      </c>
      <c r="H152" s="20">
        <v>-1988337</v>
      </c>
      <c r="I152" s="20">
        <v>0</v>
      </c>
      <c r="J152" s="20">
        <v>0</v>
      </c>
      <c r="K152" s="20">
        <v>-1988337</v>
      </c>
      <c r="L152" s="21"/>
    </row>
    <row r="153" spans="1:12" x14ac:dyDescent="0.3">
      <c r="A153" s="22" t="s">
        <v>351</v>
      </c>
      <c r="B153" s="16" t="s">
        <v>351</v>
      </c>
      <c r="C153" s="17"/>
      <c r="D153" s="17"/>
      <c r="E153" s="17"/>
      <c r="F153" s="17"/>
      <c r="G153" s="23" t="s">
        <v>351</v>
      </c>
      <c r="H153" s="24"/>
      <c r="I153" s="24"/>
      <c r="J153" s="24"/>
      <c r="K153" s="24"/>
      <c r="L153" s="25"/>
    </row>
    <row r="154" spans="1:12" x14ac:dyDescent="0.3">
      <c r="A154" s="10" t="s">
        <v>56</v>
      </c>
      <c r="B154" s="11" t="s">
        <v>601</v>
      </c>
      <c r="C154" s="12"/>
      <c r="D154" s="12"/>
      <c r="E154" s="12"/>
      <c r="F154" s="12"/>
      <c r="G154" s="12"/>
      <c r="H154" s="13">
        <v>20653253.710000001</v>
      </c>
      <c r="I154" s="13">
        <v>10156804.85</v>
      </c>
      <c r="J154" s="13">
        <v>3929115.48</v>
      </c>
      <c r="K154" s="13">
        <v>26880943.079999998</v>
      </c>
      <c r="L154" s="46">
        <f>I154-J154</f>
        <v>6227689.3699999992</v>
      </c>
    </row>
    <row r="155" spans="1:12" x14ac:dyDescent="0.3">
      <c r="A155" s="10" t="s">
        <v>602</v>
      </c>
      <c r="B155" s="15" t="s">
        <v>351</v>
      </c>
      <c r="C155" s="11" t="s">
        <v>603</v>
      </c>
      <c r="D155" s="12"/>
      <c r="E155" s="12"/>
      <c r="F155" s="12"/>
      <c r="G155" s="12"/>
      <c r="H155" s="13">
        <v>14768717.439999999</v>
      </c>
      <c r="I155" s="13">
        <v>8597720.7300000004</v>
      </c>
      <c r="J155" s="13">
        <v>3909069.2</v>
      </c>
      <c r="K155" s="13">
        <v>19457368.969999999</v>
      </c>
      <c r="L155" s="14"/>
    </row>
    <row r="156" spans="1:12" x14ac:dyDescent="0.3">
      <c r="A156" s="10" t="s">
        <v>604</v>
      </c>
      <c r="B156" s="16" t="s">
        <v>351</v>
      </c>
      <c r="C156" s="17"/>
      <c r="D156" s="11" t="s">
        <v>605</v>
      </c>
      <c r="E156" s="12"/>
      <c r="F156" s="12"/>
      <c r="G156" s="12"/>
      <c r="H156" s="13">
        <v>12717372.390000001</v>
      </c>
      <c r="I156" s="13">
        <v>7955963.5599999996</v>
      </c>
      <c r="J156" s="13">
        <v>3909069.17</v>
      </c>
      <c r="K156" s="13">
        <v>16764266.779999999</v>
      </c>
      <c r="L156" s="46">
        <f>I156-J156</f>
        <v>4046894.3899999997</v>
      </c>
    </row>
    <row r="157" spans="1:12" x14ac:dyDescent="0.3">
      <c r="A157" s="10" t="s">
        <v>606</v>
      </c>
      <c r="B157" s="16" t="s">
        <v>351</v>
      </c>
      <c r="C157" s="17"/>
      <c r="D157" s="17"/>
      <c r="E157" s="11" t="s">
        <v>607</v>
      </c>
      <c r="F157" s="12"/>
      <c r="G157" s="12"/>
      <c r="H157" s="13">
        <v>387915.48</v>
      </c>
      <c r="I157" s="13">
        <v>207426.8</v>
      </c>
      <c r="J157" s="13">
        <v>92435.36</v>
      </c>
      <c r="K157" s="13">
        <v>502906.92</v>
      </c>
      <c r="L157" s="14"/>
    </row>
    <row r="158" spans="1:12" x14ac:dyDescent="0.3">
      <c r="A158" s="10" t="s">
        <v>608</v>
      </c>
      <c r="B158" s="16" t="s">
        <v>351</v>
      </c>
      <c r="C158" s="17"/>
      <c r="D158" s="17"/>
      <c r="E158" s="17"/>
      <c r="F158" s="11" t="s">
        <v>609</v>
      </c>
      <c r="G158" s="12"/>
      <c r="H158" s="13">
        <v>197129.66</v>
      </c>
      <c r="I158" s="13">
        <v>114571.46</v>
      </c>
      <c r="J158" s="13">
        <v>56390.559999999998</v>
      </c>
      <c r="K158" s="13">
        <v>255310.56</v>
      </c>
      <c r="L158" s="46">
        <f>I158-J158</f>
        <v>58180.900000000009</v>
      </c>
    </row>
    <row r="159" spans="1:12" x14ac:dyDescent="0.3">
      <c r="A159" s="18" t="s">
        <v>610</v>
      </c>
      <c r="B159" s="16" t="s">
        <v>351</v>
      </c>
      <c r="C159" s="17"/>
      <c r="D159" s="17"/>
      <c r="E159" s="17"/>
      <c r="F159" s="17"/>
      <c r="G159" s="19" t="s">
        <v>611</v>
      </c>
      <c r="H159" s="20">
        <v>106867.2</v>
      </c>
      <c r="I159" s="20">
        <v>31101.02</v>
      </c>
      <c r="J159" s="20">
        <v>0</v>
      </c>
      <c r="K159" s="20">
        <v>137968.22</v>
      </c>
      <c r="L159" s="21"/>
    </row>
    <row r="160" spans="1:12" x14ac:dyDescent="0.3">
      <c r="A160" s="18" t="s">
        <v>612</v>
      </c>
      <c r="B160" s="16" t="s">
        <v>351</v>
      </c>
      <c r="C160" s="17"/>
      <c r="D160" s="17"/>
      <c r="E160" s="17"/>
      <c r="F160" s="17"/>
      <c r="G160" s="19" t="s">
        <v>613</v>
      </c>
      <c r="H160" s="20">
        <v>18631.599999999999</v>
      </c>
      <c r="I160" s="20">
        <v>50954.57</v>
      </c>
      <c r="J160" s="20">
        <v>44285.93</v>
      </c>
      <c r="K160" s="20">
        <v>25300.240000000002</v>
      </c>
      <c r="L160" s="21"/>
    </row>
    <row r="161" spans="1:12" x14ac:dyDescent="0.3">
      <c r="A161" s="18" t="s">
        <v>614</v>
      </c>
      <c r="B161" s="16" t="s">
        <v>351</v>
      </c>
      <c r="C161" s="17"/>
      <c r="D161" s="17"/>
      <c r="E161" s="17"/>
      <c r="F161" s="17"/>
      <c r="G161" s="19" t="s">
        <v>615</v>
      </c>
      <c r="H161" s="20">
        <v>12077.97</v>
      </c>
      <c r="I161" s="20">
        <v>15923.29</v>
      </c>
      <c r="J161" s="20">
        <v>12077.97</v>
      </c>
      <c r="K161" s="20">
        <v>15923.29</v>
      </c>
      <c r="L161" s="21"/>
    </row>
    <row r="162" spans="1:12" x14ac:dyDescent="0.3">
      <c r="A162" s="18" t="s">
        <v>616</v>
      </c>
      <c r="B162" s="16" t="s">
        <v>351</v>
      </c>
      <c r="C162" s="17"/>
      <c r="D162" s="17"/>
      <c r="E162" s="17"/>
      <c r="F162" s="17"/>
      <c r="G162" s="19" t="s">
        <v>617</v>
      </c>
      <c r="H162" s="20">
        <v>28450.36</v>
      </c>
      <c r="I162" s="20">
        <v>8279.77</v>
      </c>
      <c r="J162" s="20">
        <v>0</v>
      </c>
      <c r="K162" s="20">
        <v>36730.129999999997</v>
      </c>
      <c r="L162" s="21"/>
    </row>
    <row r="163" spans="1:12" x14ac:dyDescent="0.3">
      <c r="A163" s="18" t="s">
        <v>618</v>
      </c>
      <c r="B163" s="16" t="s">
        <v>351</v>
      </c>
      <c r="C163" s="17"/>
      <c r="D163" s="17"/>
      <c r="E163" s="17"/>
      <c r="F163" s="17"/>
      <c r="G163" s="19" t="s">
        <v>619</v>
      </c>
      <c r="H163" s="20">
        <v>8549.36</v>
      </c>
      <c r="I163" s="20">
        <v>2488.09</v>
      </c>
      <c r="J163" s="20">
        <v>0</v>
      </c>
      <c r="K163" s="20">
        <v>11037.45</v>
      </c>
      <c r="L163" s="21"/>
    </row>
    <row r="164" spans="1:12" x14ac:dyDescent="0.3">
      <c r="A164" s="18" t="s">
        <v>620</v>
      </c>
      <c r="B164" s="16" t="s">
        <v>351</v>
      </c>
      <c r="C164" s="17"/>
      <c r="D164" s="17"/>
      <c r="E164" s="17"/>
      <c r="F164" s="17"/>
      <c r="G164" s="19" t="s">
        <v>621</v>
      </c>
      <c r="H164" s="20">
        <v>1068.68</v>
      </c>
      <c r="I164" s="20">
        <v>311.01</v>
      </c>
      <c r="J164" s="20">
        <v>0</v>
      </c>
      <c r="K164" s="20">
        <v>1379.69</v>
      </c>
      <c r="L164" s="21"/>
    </row>
    <row r="165" spans="1:12" x14ac:dyDescent="0.3">
      <c r="A165" s="18" t="s">
        <v>622</v>
      </c>
      <c r="B165" s="16" t="s">
        <v>351</v>
      </c>
      <c r="C165" s="17"/>
      <c r="D165" s="17"/>
      <c r="E165" s="17"/>
      <c r="F165" s="17"/>
      <c r="G165" s="19" t="s">
        <v>623</v>
      </c>
      <c r="H165" s="20">
        <v>18628.64</v>
      </c>
      <c r="I165" s="20">
        <v>4683.82</v>
      </c>
      <c r="J165" s="20">
        <v>26.66</v>
      </c>
      <c r="K165" s="20">
        <v>23285.8</v>
      </c>
      <c r="L165" s="21"/>
    </row>
    <row r="166" spans="1:12" x14ac:dyDescent="0.3">
      <c r="A166" s="18" t="s">
        <v>624</v>
      </c>
      <c r="B166" s="16" t="s">
        <v>351</v>
      </c>
      <c r="C166" s="17"/>
      <c r="D166" s="17"/>
      <c r="E166" s="17"/>
      <c r="F166" s="17"/>
      <c r="G166" s="19" t="s">
        <v>625</v>
      </c>
      <c r="H166" s="20">
        <v>30.05</v>
      </c>
      <c r="I166" s="20">
        <v>7.52</v>
      </c>
      <c r="J166" s="20">
        <v>0</v>
      </c>
      <c r="K166" s="20">
        <v>37.57</v>
      </c>
      <c r="L166" s="21"/>
    </row>
    <row r="167" spans="1:12" x14ac:dyDescent="0.3">
      <c r="A167" s="18" t="s">
        <v>626</v>
      </c>
      <c r="B167" s="16" t="s">
        <v>351</v>
      </c>
      <c r="C167" s="17"/>
      <c r="D167" s="17"/>
      <c r="E167" s="17"/>
      <c r="F167" s="17"/>
      <c r="G167" s="19" t="s">
        <v>627</v>
      </c>
      <c r="H167" s="20">
        <v>2825.8</v>
      </c>
      <c r="I167" s="20">
        <v>822.37</v>
      </c>
      <c r="J167" s="20">
        <v>0</v>
      </c>
      <c r="K167" s="20">
        <v>3648.17</v>
      </c>
      <c r="L167" s="21"/>
    </row>
    <row r="168" spans="1:12" x14ac:dyDescent="0.3">
      <c r="A168" s="22" t="s">
        <v>351</v>
      </c>
      <c r="B168" s="16" t="s">
        <v>351</v>
      </c>
      <c r="C168" s="17"/>
      <c r="D168" s="17"/>
      <c r="E168" s="17"/>
      <c r="F168" s="17"/>
      <c r="G168" s="23" t="s">
        <v>351</v>
      </c>
      <c r="H168" s="24"/>
      <c r="I168" s="24"/>
      <c r="J168" s="24"/>
      <c r="K168" s="24"/>
      <c r="L168" s="25"/>
    </row>
    <row r="169" spans="1:12" x14ac:dyDescent="0.3">
      <c r="A169" s="10" t="s">
        <v>630</v>
      </c>
      <c r="B169" s="16" t="s">
        <v>351</v>
      </c>
      <c r="C169" s="17"/>
      <c r="D169" s="17"/>
      <c r="E169" s="17"/>
      <c r="F169" s="11" t="s">
        <v>631</v>
      </c>
      <c r="G169" s="12"/>
      <c r="H169" s="13">
        <v>190785.82</v>
      </c>
      <c r="I169" s="13">
        <v>92855.34</v>
      </c>
      <c r="J169" s="13">
        <v>36044.800000000003</v>
      </c>
      <c r="K169" s="13">
        <v>247596.36</v>
      </c>
      <c r="L169" s="46">
        <f>I169-J169</f>
        <v>56810.539999999994</v>
      </c>
    </row>
    <row r="170" spans="1:12" x14ac:dyDescent="0.3">
      <c r="A170" s="18" t="s">
        <v>632</v>
      </c>
      <c r="B170" s="16" t="s">
        <v>351</v>
      </c>
      <c r="C170" s="17"/>
      <c r="D170" s="17"/>
      <c r="E170" s="17"/>
      <c r="F170" s="17"/>
      <c r="G170" s="19" t="s">
        <v>611</v>
      </c>
      <c r="H170" s="20">
        <v>112640</v>
      </c>
      <c r="I170" s="20">
        <v>32781.050000000003</v>
      </c>
      <c r="J170" s="20">
        <v>0</v>
      </c>
      <c r="K170" s="20">
        <v>145421.04999999999</v>
      </c>
      <c r="L170" s="21"/>
    </row>
    <row r="171" spans="1:12" x14ac:dyDescent="0.3">
      <c r="A171" s="18" t="s">
        <v>633</v>
      </c>
      <c r="B171" s="16" t="s">
        <v>351</v>
      </c>
      <c r="C171" s="17"/>
      <c r="D171" s="17"/>
      <c r="E171" s="17"/>
      <c r="F171" s="17"/>
      <c r="G171" s="19" t="s">
        <v>613</v>
      </c>
      <c r="H171" s="20">
        <v>13107.2</v>
      </c>
      <c r="I171" s="20">
        <v>29568.35</v>
      </c>
      <c r="J171" s="20">
        <v>24029.87</v>
      </c>
      <c r="K171" s="20">
        <v>18645.68</v>
      </c>
      <c r="L171" s="21"/>
    </row>
    <row r="172" spans="1:12" x14ac:dyDescent="0.3">
      <c r="A172" s="18" t="s">
        <v>634</v>
      </c>
      <c r="B172" s="16" t="s">
        <v>351</v>
      </c>
      <c r="C172" s="17"/>
      <c r="D172" s="17"/>
      <c r="E172" s="17"/>
      <c r="F172" s="17"/>
      <c r="G172" s="19" t="s">
        <v>615</v>
      </c>
      <c r="H172" s="20">
        <v>12014.93</v>
      </c>
      <c r="I172" s="20">
        <v>15840.19</v>
      </c>
      <c r="J172" s="20">
        <v>12014.93</v>
      </c>
      <c r="K172" s="20">
        <v>15840.19</v>
      </c>
      <c r="L172" s="21"/>
    </row>
    <row r="173" spans="1:12" x14ac:dyDescent="0.3">
      <c r="A173" s="18" t="s">
        <v>635</v>
      </c>
      <c r="B173" s="16" t="s">
        <v>351</v>
      </c>
      <c r="C173" s="17"/>
      <c r="D173" s="17"/>
      <c r="E173" s="17"/>
      <c r="F173" s="17"/>
      <c r="G173" s="19" t="s">
        <v>617</v>
      </c>
      <c r="H173" s="20">
        <v>22528</v>
      </c>
      <c r="I173" s="20">
        <v>6556.21</v>
      </c>
      <c r="J173" s="20">
        <v>0</v>
      </c>
      <c r="K173" s="20">
        <v>29084.21</v>
      </c>
      <c r="L173" s="21"/>
    </row>
    <row r="174" spans="1:12" x14ac:dyDescent="0.3">
      <c r="A174" s="18" t="s">
        <v>636</v>
      </c>
      <c r="B174" s="16" t="s">
        <v>351</v>
      </c>
      <c r="C174" s="17"/>
      <c r="D174" s="17"/>
      <c r="E174" s="17"/>
      <c r="F174" s="17"/>
      <c r="G174" s="19" t="s">
        <v>619</v>
      </c>
      <c r="H174" s="20">
        <v>9011.2000000000007</v>
      </c>
      <c r="I174" s="20">
        <v>2622.49</v>
      </c>
      <c r="J174" s="20">
        <v>0</v>
      </c>
      <c r="K174" s="20">
        <v>11633.69</v>
      </c>
      <c r="L174" s="21"/>
    </row>
    <row r="175" spans="1:12" x14ac:dyDescent="0.3">
      <c r="A175" s="18" t="s">
        <v>637</v>
      </c>
      <c r="B175" s="16" t="s">
        <v>351</v>
      </c>
      <c r="C175" s="17"/>
      <c r="D175" s="17"/>
      <c r="E175" s="17"/>
      <c r="F175" s="17"/>
      <c r="G175" s="19" t="s">
        <v>623</v>
      </c>
      <c r="H175" s="20">
        <v>18628.64</v>
      </c>
      <c r="I175" s="20">
        <v>4657.16</v>
      </c>
      <c r="J175" s="20">
        <v>0</v>
      </c>
      <c r="K175" s="20">
        <v>23285.8</v>
      </c>
      <c r="L175" s="21"/>
    </row>
    <row r="176" spans="1:12" x14ac:dyDescent="0.3">
      <c r="A176" s="18" t="s">
        <v>638</v>
      </c>
      <c r="B176" s="16" t="s">
        <v>351</v>
      </c>
      <c r="C176" s="17"/>
      <c r="D176" s="17"/>
      <c r="E176" s="17"/>
      <c r="F176" s="17"/>
      <c r="G176" s="19" t="s">
        <v>625</v>
      </c>
      <c r="H176" s="20">
        <v>30.05</v>
      </c>
      <c r="I176" s="20">
        <v>7.52</v>
      </c>
      <c r="J176" s="20">
        <v>0</v>
      </c>
      <c r="K176" s="20">
        <v>37.57</v>
      </c>
      <c r="L176" s="21"/>
    </row>
    <row r="177" spans="1:12" x14ac:dyDescent="0.3">
      <c r="A177" s="18" t="s">
        <v>639</v>
      </c>
      <c r="B177" s="16" t="s">
        <v>351</v>
      </c>
      <c r="C177" s="17"/>
      <c r="D177" s="17"/>
      <c r="E177" s="17"/>
      <c r="F177" s="17"/>
      <c r="G177" s="19" t="s">
        <v>627</v>
      </c>
      <c r="H177" s="20">
        <v>2825.8</v>
      </c>
      <c r="I177" s="20">
        <v>822.37</v>
      </c>
      <c r="J177" s="20">
        <v>0</v>
      </c>
      <c r="K177" s="20">
        <v>3648.17</v>
      </c>
      <c r="L177" s="21"/>
    </row>
    <row r="178" spans="1:12" x14ac:dyDescent="0.3">
      <c r="A178" s="22" t="s">
        <v>351</v>
      </c>
      <c r="B178" s="16" t="s">
        <v>351</v>
      </c>
      <c r="C178" s="17"/>
      <c r="D178" s="17"/>
      <c r="E178" s="17"/>
      <c r="F178" s="17"/>
      <c r="G178" s="23" t="s">
        <v>351</v>
      </c>
      <c r="H178" s="24"/>
      <c r="I178" s="24"/>
      <c r="J178" s="24"/>
      <c r="K178" s="24"/>
      <c r="L178" s="25"/>
    </row>
    <row r="179" spans="1:12" x14ac:dyDescent="0.3">
      <c r="A179" s="10" t="s">
        <v>641</v>
      </c>
      <c r="B179" s="16" t="s">
        <v>351</v>
      </c>
      <c r="C179" s="17"/>
      <c r="D179" s="17"/>
      <c r="E179" s="11" t="s">
        <v>642</v>
      </c>
      <c r="F179" s="12"/>
      <c r="G179" s="12"/>
      <c r="H179" s="13">
        <v>12148955.48</v>
      </c>
      <c r="I179" s="13">
        <v>7664644.5700000003</v>
      </c>
      <c r="J179" s="13">
        <v>3785731.66</v>
      </c>
      <c r="K179" s="13">
        <v>16027868.390000001</v>
      </c>
      <c r="L179" s="14"/>
    </row>
    <row r="180" spans="1:12" x14ac:dyDescent="0.3">
      <c r="A180" s="10" t="s">
        <v>643</v>
      </c>
      <c r="B180" s="16" t="s">
        <v>351</v>
      </c>
      <c r="C180" s="17"/>
      <c r="D180" s="17"/>
      <c r="E180" s="17"/>
      <c r="F180" s="11" t="s">
        <v>609</v>
      </c>
      <c r="G180" s="12"/>
      <c r="H180" s="13">
        <v>1798329.37</v>
      </c>
      <c r="I180" s="13">
        <v>1219029.06</v>
      </c>
      <c r="J180" s="13">
        <v>656425.29</v>
      </c>
      <c r="K180" s="13">
        <v>2360933.14</v>
      </c>
      <c r="L180" s="46">
        <f>I180-J180</f>
        <v>562603.77</v>
      </c>
    </row>
    <row r="181" spans="1:12" x14ac:dyDescent="0.3">
      <c r="A181" s="18" t="s">
        <v>644</v>
      </c>
      <c r="B181" s="16" t="s">
        <v>351</v>
      </c>
      <c r="C181" s="17"/>
      <c r="D181" s="17"/>
      <c r="E181" s="17"/>
      <c r="F181" s="17"/>
      <c r="G181" s="19" t="s">
        <v>611</v>
      </c>
      <c r="H181" s="20">
        <v>943885.85</v>
      </c>
      <c r="I181" s="20">
        <v>265048.46000000002</v>
      </c>
      <c r="J181" s="20">
        <v>0</v>
      </c>
      <c r="K181" s="20">
        <v>1208934.31</v>
      </c>
      <c r="L181" s="21"/>
    </row>
    <row r="182" spans="1:12" x14ac:dyDescent="0.3">
      <c r="A182" s="18" t="s">
        <v>645</v>
      </c>
      <c r="B182" s="16" t="s">
        <v>351</v>
      </c>
      <c r="C182" s="17"/>
      <c r="D182" s="17"/>
      <c r="E182" s="17"/>
      <c r="F182" s="17"/>
      <c r="G182" s="19" t="s">
        <v>613</v>
      </c>
      <c r="H182" s="20">
        <v>168236.71</v>
      </c>
      <c r="I182" s="20">
        <v>598120.64</v>
      </c>
      <c r="J182" s="20">
        <v>533754.34</v>
      </c>
      <c r="K182" s="20">
        <v>232603.01</v>
      </c>
      <c r="L182" s="21"/>
    </row>
    <row r="183" spans="1:12" x14ac:dyDescent="0.3">
      <c r="A183" s="18" t="s">
        <v>646</v>
      </c>
      <c r="B183" s="16" t="s">
        <v>351</v>
      </c>
      <c r="C183" s="17"/>
      <c r="D183" s="17"/>
      <c r="E183" s="17"/>
      <c r="F183" s="17"/>
      <c r="G183" s="19" t="s">
        <v>615</v>
      </c>
      <c r="H183" s="20">
        <v>105791.65</v>
      </c>
      <c r="I183" s="20">
        <v>142970.38</v>
      </c>
      <c r="J183" s="20">
        <v>110657.07</v>
      </c>
      <c r="K183" s="20">
        <v>138104.95999999999</v>
      </c>
      <c r="L183" s="21"/>
    </row>
    <row r="184" spans="1:12" x14ac:dyDescent="0.3">
      <c r="A184" s="18" t="s">
        <v>647</v>
      </c>
      <c r="B184" s="16" t="s">
        <v>351</v>
      </c>
      <c r="C184" s="17"/>
      <c r="D184" s="17"/>
      <c r="E184" s="17"/>
      <c r="F184" s="17"/>
      <c r="G184" s="19" t="s">
        <v>648</v>
      </c>
      <c r="H184" s="20">
        <v>-9428.9500000000007</v>
      </c>
      <c r="I184" s="20">
        <v>10900.77</v>
      </c>
      <c r="J184" s="20">
        <v>0</v>
      </c>
      <c r="K184" s="20">
        <v>1471.82</v>
      </c>
      <c r="L184" s="21"/>
    </row>
    <row r="185" spans="1:12" x14ac:dyDescent="0.3">
      <c r="A185" s="18" t="s">
        <v>649</v>
      </c>
      <c r="B185" s="16" t="s">
        <v>351</v>
      </c>
      <c r="C185" s="17"/>
      <c r="D185" s="17"/>
      <c r="E185" s="17"/>
      <c r="F185" s="17"/>
      <c r="G185" s="19" t="s">
        <v>617</v>
      </c>
      <c r="H185" s="20">
        <v>264694.5</v>
      </c>
      <c r="I185" s="20">
        <v>78105.429999999993</v>
      </c>
      <c r="J185" s="20">
        <v>0</v>
      </c>
      <c r="K185" s="20">
        <v>342799.93</v>
      </c>
      <c r="L185" s="21"/>
    </row>
    <row r="186" spans="1:12" x14ac:dyDescent="0.3">
      <c r="A186" s="18" t="s">
        <v>650</v>
      </c>
      <c r="B186" s="16" t="s">
        <v>351</v>
      </c>
      <c r="C186" s="17"/>
      <c r="D186" s="17"/>
      <c r="E186" s="17"/>
      <c r="F186" s="17"/>
      <c r="G186" s="19" t="s">
        <v>619</v>
      </c>
      <c r="H186" s="20">
        <v>80546.350000000006</v>
      </c>
      <c r="I186" s="20">
        <v>43061.01</v>
      </c>
      <c r="J186" s="20">
        <v>0</v>
      </c>
      <c r="K186" s="20">
        <v>123607.36</v>
      </c>
      <c r="L186" s="21"/>
    </row>
    <row r="187" spans="1:12" x14ac:dyDescent="0.3">
      <c r="A187" s="18" t="s">
        <v>651</v>
      </c>
      <c r="B187" s="16" t="s">
        <v>351</v>
      </c>
      <c r="C187" s="17"/>
      <c r="D187" s="17"/>
      <c r="E187" s="17"/>
      <c r="F187" s="17"/>
      <c r="G187" s="19" t="s">
        <v>621</v>
      </c>
      <c r="H187" s="20">
        <v>10091.77</v>
      </c>
      <c r="I187" s="20">
        <v>2998.21</v>
      </c>
      <c r="J187" s="20">
        <v>0</v>
      </c>
      <c r="K187" s="20">
        <v>13089.98</v>
      </c>
      <c r="L187" s="21"/>
    </row>
    <row r="188" spans="1:12" x14ac:dyDescent="0.3">
      <c r="A188" s="18" t="s">
        <v>652</v>
      </c>
      <c r="B188" s="16" t="s">
        <v>351</v>
      </c>
      <c r="C188" s="17"/>
      <c r="D188" s="17"/>
      <c r="E188" s="17"/>
      <c r="F188" s="17"/>
      <c r="G188" s="19" t="s">
        <v>623</v>
      </c>
      <c r="H188" s="20">
        <v>64265.57</v>
      </c>
      <c r="I188" s="20">
        <v>24242.62</v>
      </c>
      <c r="J188" s="20">
        <v>7447.34</v>
      </c>
      <c r="K188" s="20">
        <v>81060.850000000006</v>
      </c>
      <c r="L188" s="21"/>
    </row>
    <row r="189" spans="1:12" x14ac:dyDescent="0.3">
      <c r="A189" s="18" t="s">
        <v>653</v>
      </c>
      <c r="B189" s="16" t="s">
        <v>351</v>
      </c>
      <c r="C189" s="17"/>
      <c r="D189" s="17"/>
      <c r="E189" s="17"/>
      <c r="F189" s="17"/>
      <c r="G189" s="19" t="s">
        <v>625</v>
      </c>
      <c r="H189" s="20">
        <v>1659.49</v>
      </c>
      <c r="I189" s="20">
        <v>413.34</v>
      </c>
      <c r="J189" s="20">
        <v>0</v>
      </c>
      <c r="K189" s="20">
        <v>2072.83</v>
      </c>
      <c r="L189" s="21"/>
    </row>
    <row r="190" spans="1:12" x14ac:dyDescent="0.3">
      <c r="A190" s="18" t="s">
        <v>654</v>
      </c>
      <c r="B190" s="16" t="s">
        <v>351</v>
      </c>
      <c r="C190" s="17"/>
      <c r="D190" s="17"/>
      <c r="E190" s="17"/>
      <c r="F190" s="17"/>
      <c r="G190" s="19" t="s">
        <v>627</v>
      </c>
      <c r="H190" s="20">
        <v>140246.13</v>
      </c>
      <c r="I190" s="20">
        <v>41102</v>
      </c>
      <c r="J190" s="20">
        <v>461.68</v>
      </c>
      <c r="K190" s="20">
        <v>180886.45</v>
      </c>
      <c r="L190" s="21"/>
    </row>
    <row r="191" spans="1:12" x14ac:dyDescent="0.3">
      <c r="A191" s="18" t="s">
        <v>655</v>
      </c>
      <c r="B191" s="16" t="s">
        <v>351</v>
      </c>
      <c r="C191" s="17"/>
      <c r="D191" s="17"/>
      <c r="E191" s="17"/>
      <c r="F191" s="17"/>
      <c r="G191" s="19" t="s">
        <v>656</v>
      </c>
      <c r="H191" s="20">
        <v>25892.33</v>
      </c>
      <c r="I191" s="20">
        <v>10987.59</v>
      </c>
      <c r="J191" s="20">
        <v>4104.8599999999997</v>
      </c>
      <c r="K191" s="20">
        <v>32775.06</v>
      </c>
      <c r="L191" s="21"/>
    </row>
    <row r="192" spans="1:12" x14ac:dyDescent="0.3">
      <c r="A192" s="18" t="s">
        <v>657</v>
      </c>
      <c r="B192" s="16" t="s">
        <v>351</v>
      </c>
      <c r="C192" s="17"/>
      <c r="D192" s="17"/>
      <c r="E192" s="17"/>
      <c r="F192" s="17"/>
      <c r="G192" s="19" t="s">
        <v>629</v>
      </c>
      <c r="H192" s="20">
        <v>2447.9699999999998</v>
      </c>
      <c r="I192" s="20">
        <v>1078.6099999999999</v>
      </c>
      <c r="J192" s="20">
        <v>0</v>
      </c>
      <c r="K192" s="20">
        <v>3526.58</v>
      </c>
      <c r="L192" s="21"/>
    </row>
    <row r="193" spans="1:12" x14ac:dyDescent="0.3">
      <c r="A193" s="22" t="s">
        <v>351</v>
      </c>
      <c r="B193" s="16" t="s">
        <v>351</v>
      </c>
      <c r="C193" s="17"/>
      <c r="D193" s="17"/>
      <c r="E193" s="17"/>
      <c r="F193" s="17"/>
      <c r="G193" s="23" t="s">
        <v>351</v>
      </c>
      <c r="H193" s="24"/>
      <c r="I193" s="24"/>
      <c r="J193" s="24"/>
      <c r="K193" s="24"/>
      <c r="L193" s="25"/>
    </row>
    <row r="194" spans="1:12" x14ac:dyDescent="0.3">
      <c r="A194" s="10" t="s">
        <v>658</v>
      </c>
      <c r="B194" s="16" t="s">
        <v>351</v>
      </c>
      <c r="C194" s="17"/>
      <c r="D194" s="17"/>
      <c r="E194" s="17"/>
      <c r="F194" s="11" t="s">
        <v>631</v>
      </c>
      <c r="G194" s="12"/>
      <c r="H194" s="13">
        <v>10350626.109999999</v>
      </c>
      <c r="I194" s="13">
        <v>6445615.5099999998</v>
      </c>
      <c r="J194" s="13">
        <v>3129306.37</v>
      </c>
      <c r="K194" s="13">
        <v>13666935.25</v>
      </c>
      <c r="L194" s="46">
        <f>I194-J194</f>
        <v>3316309.1399999997</v>
      </c>
    </row>
    <row r="195" spans="1:12" x14ac:dyDescent="0.3">
      <c r="A195" s="18" t="s">
        <v>659</v>
      </c>
      <c r="B195" s="16" t="s">
        <v>351</v>
      </c>
      <c r="C195" s="17"/>
      <c r="D195" s="17"/>
      <c r="E195" s="17"/>
      <c r="F195" s="17"/>
      <c r="G195" s="19" t="s">
        <v>611</v>
      </c>
      <c r="H195" s="20">
        <v>5011148.6900000004</v>
      </c>
      <c r="I195" s="20">
        <v>1687532.2</v>
      </c>
      <c r="J195" s="20">
        <v>11184.53</v>
      </c>
      <c r="K195" s="20">
        <v>6687496.3600000003</v>
      </c>
      <c r="L195" s="21"/>
    </row>
    <row r="196" spans="1:12" x14ac:dyDescent="0.3">
      <c r="A196" s="18" t="s">
        <v>660</v>
      </c>
      <c r="B196" s="16" t="s">
        <v>351</v>
      </c>
      <c r="C196" s="17"/>
      <c r="D196" s="17"/>
      <c r="E196" s="17"/>
      <c r="F196" s="17"/>
      <c r="G196" s="19" t="s">
        <v>613</v>
      </c>
      <c r="H196" s="20">
        <v>1051544.8700000001</v>
      </c>
      <c r="I196" s="20">
        <v>2833911.79</v>
      </c>
      <c r="J196" s="20">
        <v>2459914.5499999998</v>
      </c>
      <c r="K196" s="20">
        <v>1425542.11</v>
      </c>
      <c r="L196" s="21"/>
    </row>
    <row r="197" spans="1:12" x14ac:dyDescent="0.3">
      <c r="A197" s="18" t="s">
        <v>661</v>
      </c>
      <c r="B197" s="16" t="s">
        <v>351</v>
      </c>
      <c r="C197" s="17"/>
      <c r="D197" s="17"/>
      <c r="E197" s="17"/>
      <c r="F197" s="17"/>
      <c r="G197" s="19" t="s">
        <v>615</v>
      </c>
      <c r="H197" s="20">
        <v>590270.18000000005</v>
      </c>
      <c r="I197" s="20">
        <v>783222.58</v>
      </c>
      <c r="J197" s="20">
        <v>575584.25</v>
      </c>
      <c r="K197" s="20">
        <v>797908.51</v>
      </c>
      <c r="L197" s="21"/>
    </row>
    <row r="198" spans="1:12" x14ac:dyDescent="0.3">
      <c r="A198" s="18" t="s">
        <v>662</v>
      </c>
      <c r="B198" s="16" t="s">
        <v>351</v>
      </c>
      <c r="C198" s="17"/>
      <c r="D198" s="17"/>
      <c r="E198" s="17"/>
      <c r="F198" s="17"/>
      <c r="G198" s="19" t="s">
        <v>648</v>
      </c>
      <c r="H198" s="20">
        <v>62575.82</v>
      </c>
      <c r="I198" s="20">
        <v>0</v>
      </c>
      <c r="J198" s="20">
        <v>4111.87</v>
      </c>
      <c r="K198" s="20">
        <v>58463.95</v>
      </c>
      <c r="L198" s="21"/>
    </row>
    <row r="199" spans="1:12" x14ac:dyDescent="0.3">
      <c r="A199" s="18" t="s">
        <v>663</v>
      </c>
      <c r="B199" s="16" t="s">
        <v>351</v>
      </c>
      <c r="C199" s="17"/>
      <c r="D199" s="17"/>
      <c r="E199" s="17"/>
      <c r="F199" s="17"/>
      <c r="G199" s="19" t="s">
        <v>664</v>
      </c>
      <c r="H199" s="20">
        <v>1132.1400000000001</v>
      </c>
      <c r="I199" s="20">
        <v>0</v>
      </c>
      <c r="J199" s="20">
        <v>0</v>
      </c>
      <c r="K199" s="20">
        <v>1132.1400000000001</v>
      </c>
      <c r="L199" s="21"/>
    </row>
    <row r="200" spans="1:12" x14ac:dyDescent="0.3">
      <c r="A200" s="18" t="s">
        <v>665</v>
      </c>
      <c r="B200" s="16" t="s">
        <v>351</v>
      </c>
      <c r="C200" s="17"/>
      <c r="D200" s="17"/>
      <c r="E200" s="17"/>
      <c r="F200" s="17"/>
      <c r="G200" s="19" t="s">
        <v>617</v>
      </c>
      <c r="H200" s="20">
        <v>1500025.36</v>
      </c>
      <c r="I200" s="20">
        <v>457731.88</v>
      </c>
      <c r="J200" s="20">
        <v>0</v>
      </c>
      <c r="K200" s="20">
        <v>1957757.24</v>
      </c>
      <c r="L200" s="21"/>
    </row>
    <row r="201" spans="1:12" x14ac:dyDescent="0.3">
      <c r="A201" s="18" t="s">
        <v>666</v>
      </c>
      <c r="B201" s="16" t="s">
        <v>351</v>
      </c>
      <c r="C201" s="17"/>
      <c r="D201" s="17"/>
      <c r="E201" s="17"/>
      <c r="F201" s="17"/>
      <c r="G201" s="19" t="s">
        <v>619</v>
      </c>
      <c r="H201" s="20">
        <v>575891.54</v>
      </c>
      <c r="I201" s="20">
        <v>137432.84</v>
      </c>
      <c r="J201" s="20">
        <v>0</v>
      </c>
      <c r="K201" s="20">
        <v>713324.38</v>
      </c>
      <c r="L201" s="21"/>
    </row>
    <row r="202" spans="1:12" x14ac:dyDescent="0.3">
      <c r="A202" s="18" t="s">
        <v>667</v>
      </c>
      <c r="B202" s="16" t="s">
        <v>351</v>
      </c>
      <c r="C202" s="17"/>
      <c r="D202" s="17"/>
      <c r="E202" s="17"/>
      <c r="F202" s="17"/>
      <c r="G202" s="19" t="s">
        <v>621</v>
      </c>
      <c r="H202" s="20">
        <v>56508.68</v>
      </c>
      <c r="I202" s="20">
        <v>17291.240000000002</v>
      </c>
      <c r="J202" s="20">
        <v>0</v>
      </c>
      <c r="K202" s="20">
        <v>73799.92</v>
      </c>
      <c r="L202" s="21"/>
    </row>
    <row r="203" spans="1:12" x14ac:dyDescent="0.3">
      <c r="A203" s="18" t="s">
        <v>668</v>
      </c>
      <c r="B203" s="16" t="s">
        <v>351</v>
      </c>
      <c r="C203" s="17"/>
      <c r="D203" s="17"/>
      <c r="E203" s="17"/>
      <c r="F203" s="17"/>
      <c r="G203" s="19" t="s">
        <v>623</v>
      </c>
      <c r="H203" s="20">
        <v>480817.78</v>
      </c>
      <c r="I203" s="20">
        <v>175242.12</v>
      </c>
      <c r="J203" s="20">
        <v>50193.67</v>
      </c>
      <c r="K203" s="20">
        <v>605866.23</v>
      </c>
      <c r="L203" s="21"/>
    </row>
    <row r="204" spans="1:12" x14ac:dyDescent="0.3">
      <c r="A204" s="18" t="s">
        <v>669</v>
      </c>
      <c r="B204" s="16" t="s">
        <v>351</v>
      </c>
      <c r="C204" s="17"/>
      <c r="D204" s="17"/>
      <c r="E204" s="17"/>
      <c r="F204" s="17"/>
      <c r="G204" s="19" t="s">
        <v>625</v>
      </c>
      <c r="H204" s="20">
        <v>20249.900000000001</v>
      </c>
      <c r="I204" s="20">
        <v>3727.93</v>
      </c>
      <c r="J204" s="20">
        <v>0.08</v>
      </c>
      <c r="K204" s="20">
        <v>23977.75</v>
      </c>
      <c r="L204" s="21"/>
    </row>
    <row r="205" spans="1:12" x14ac:dyDescent="0.3">
      <c r="A205" s="18" t="s">
        <v>670</v>
      </c>
      <c r="B205" s="16" t="s">
        <v>351</v>
      </c>
      <c r="C205" s="17"/>
      <c r="D205" s="17"/>
      <c r="E205" s="17"/>
      <c r="F205" s="17"/>
      <c r="G205" s="19" t="s">
        <v>627</v>
      </c>
      <c r="H205" s="20">
        <v>880321.98</v>
      </c>
      <c r="I205" s="20">
        <v>288850.09999999998</v>
      </c>
      <c r="J205" s="20">
        <v>565.39</v>
      </c>
      <c r="K205" s="20">
        <v>1168606.69</v>
      </c>
      <c r="L205" s="21"/>
    </row>
    <row r="206" spans="1:12" x14ac:dyDescent="0.3">
      <c r="A206" s="18" t="s">
        <v>671</v>
      </c>
      <c r="B206" s="16" t="s">
        <v>351</v>
      </c>
      <c r="C206" s="17"/>
      <c r="D206" s="17"/>
      <c r="E206" s="17"/>
      <c r="F206" s="17"/>
      <c r="G206" s="19" t="s">
        <v>656</v>
      </c>
      <c r="H206" s="20">
        <v>111293.57</v>
      </c>
      <c r="I206" s="20">
        <v>57944.63</v>
      </c>
      <c r="J206" s="20">
        <v>27752.03</v>
      </c>
      <c r="K206" s="20">
        <v>141486.17000000001</v>
      </c>
      <c r="L206" s="21"/>
    </row>
    <row r="207" spans="1:12" x14ac:dyDescent="0.3">
      <c r="A207" s="18" t="s">
        <v>672</v>
      </c>
      <c r="B207" s="16" t="s">
        <v>351</v>
      </c>
      <c r="C207" s="17"/>
      <c r="D207" s="17"/>
      <c r="E207" s="17"/>
      <c r="F207" s="17"/>
      <c r="G207" s="19" t="s">
        <v>629</v>
      </c>
      <c r="H207" s="20">
        <v>8845.6</v>
      </c>
      <c r="I207" s="20">
        <v>2728.2</v>
      </c>
      <c r="J207" s="20">
        <v>0</v>
      </c>
      <c r="K207" s="20">
        <v>11573.8</v>
      </c>
      <c r="L207" s="21"/>
    </row>
    <row r="208" spans="1:12" x14ac:dyDescent="0.3">
      <c r="A208" s="22" t="s">
        <v>351</v>
      </c>
      <c r="B208" s="16" t="s">
        <v>351</v>
      </c>
      <c r="C208" s="17"/>
      <c r="D208" s="17"/>
      <c r="E208" s="17"/>
      <c r="F208" s="17"/>
      <c r="G208" s="23" t="s">
        <v>351</v>
      </c>
      <c r="H208" s="24"/>
      <c r="I208" s="24"/>
      <c r="J208" s="24"/>
      <c r="K208" s="24"/>
      <c r="L208" s="25"/>
    </row>
    <row r="209" spans="1:12" x14ac:dyDescent="0.3">
      <c r="A209" s="10" t="s">
        <v>673</v>
      </c>
      <c r="B209" s="16" t="s">
        <v>351</v>
      </c>
      <c r="C209" s="17"/>
      <c r="D209" s="17"/>
      <c r="E209" s="11" t="s">
        <v>674</v>
      </c>
      <c r="F209" s="12"/>
      <c r="G209" s="12"/>
      <c r="H209" s="13">
        <v>5411.93</v>
      </c>
      <c r="I209" s="13">
        <v>2954.05</v>
      </c>
      <c r="J209" s="13">
        <v>0</v>
      </c>
      <c r="K209" s="13">
        <v>8365.98</v>
      </c>
      <c r="L209" s="14"/>
    </row>
    <row r="210" spans="1:12" x14ac:dyDescent="0.3">
      <c r="A210" s="10" t="s">
        <v>675</v>
      </c>
      <c r="B210" s="16" t="s">
        <v>351</v>
      </c>
      <c r="C210" s="17"/>
      <c r="D210" s="17"/>
      <c r="E210" s="17"/>
      <c r="F210" s="11" t="s">
        <v>609</v>
      </c>
      <c r="G210" s="12"/>
      <c r="H210" s="13">
        <v>5411.93</v>
      </c>
      <c r="I210" s="13">
        <v>2954.05</v>
      </c>
      <c r="J210" s="13">
        <v>0</v>
      </c>
      <c r="K210" s="13">
        <v>8365.98</v>
      </c>
      <c r="L210" s="46">
        <f>I210-J210</f>
        <v>2954.05</v>
      </c>
    </row>
    <row r="211" spans="1:12" x14ac:dyDescent="0.3">
      <c r="A211" s="18" t="s">
        <v>676</v>
      </c>
      <c r="B211" s="16" t="s">
        <v>351</v>
      </c>
      <c r="C211" s="17"/>
      <c r="D211" s="17"/>
      <c r="E211" s="17"/>
      <c r="F211" s="17"/>
      <c r="G211" s="19" t="s">
        <v>625</v>
      </c>
      <c r="H211" s="20">
        <v>22.54</v>
      </c>
      <c r="I211" s="20">
        <v>15.03</v>
      </c>
      <c r="J211" s="20">
        <v>0</v>
      </c>
      <c r="K211" s="20">
        <v>37.57</v>
      </c>
      <c r="L211" s="21"/>
    </row>
    <row r="212" spans="1:12" x14ac:dyDescent="0.3">
      <c r="A212" s="18" t="s">
        <v>677</v>
      </c>
      <c r="B212" s="16" t="s">
        <v>351</v>
      </c>
      <c r="C212" s="17"/>
      <c r="D212" s="17"/>
      <c r="E212" s="17"/>
      <c r="F212" s="17"/>
      <c r="G212" s="19" t="s">
        <v>656</v>
      </c>
      <c r="H212" s="20">
        <v>1482.19</v>
      </c>
      <c r="I212" s="20">
        <v>827.02</v>
      </c>
      <c r="J212" s="20">
        <v>0</v>
      </c>
      <c r="K212" s="20">
        <v>2309.21</v>
      </c>
      <c r="L212" s="21"/>
    </row>
    <row r="213" spans="1:12" x14ac:dyDescent="0.3">
      <c r="A213" s="18" t="s">
        <v>679</v>
      </c>
      <c r="B213" s="16" t="s">
        <v>351</v>
      </c>
      <c r="C213" s="17"/>
      <c r="D213" s="17"/>
      <c r="E213" s="17"/>
      <c r="F213" s="17"/>
      <c r="G213" s="19" t="s">
        <v>680</v>
      </c>
      <c r="H213" s="20">
        <v>3907.2</v>
      </c>
      <c r="I213" s="20">
        <v>2112</v>
      </c>
      <c r="J213" s="20">
        <v>0</v>
      </c>
      <c r="K213" s="20">
        <v>6019.2</v>
      </c>
      <c r="L213" s="21"/>
    </row>
    <row r="214" spans="1:12" x14ac:dyDescent="0.3">
      <c r="A214" s="22" t="s">
        <v>351</v>
      </c>
      <c r="B214" s="16" t="s">
        <v>351</v>
      </c>
      <c r="C214" s="17"/>
      <c r="D214" s="17"/>
      <c r="E214" s="17"/>
      <c r="F214" s="17"/>
      <c r="G214" s="23" t="s">
        <v>351</v>
      </c>
      <c r="H214" s="24"/>
      <c r="I214" s="24"/>
      <c r="J214" s="24"/>
      <c r="K214" s="24"/>
      <c r="L214" s="25"/>
    </row>
    <row r="215" spans="1:12" x14ac:dyDescent="0.3">
      <c r="A215" s="10" t="s">
        <v>681</v>
      </c>
      <c r="B215" s="16" t="s">
        <v>351</v>
      </c>
      <c r="C215" s="17"/>
      <c r="D215" s="17"/>
      <c r="E215" s="11" t="s">
        <v>682</v>
      </c>
      <c r="F215" s="12"/>
      <c r="G215" s="12"/>
      <c r="H215" s="13">
        <v>175089.5</v>
      </c>
      <c r="I215" s="13">
        <v>80938.14</v>
      </c>
      <c r="J215" s="13">
        <v>30902.15</v>
      </c>
      <c r="K215" s="13">
        <v>225125.49</v>
      </c>
      <c r="L215" s="14"/>
    </row>
    <row r="216" spans="1:12" x14ac:dyDescent="0.3">
      <c r="A216" s="10" t="s">
        <v>683</v>
      </c>
      <c r="B216" s="16" t="s">
        <v>351</v>
      </c>
      <c r="C216" s="17"/>
      <c r="D216" s="17"/>
      <c r="E216" s="17"/>
      <c r="F216" s="11" t="s">
        <v>631</v>
      </c>
      <c r="G216" s="12"/>
      <c r="H216" s="13">
        <v>175089.5</v>
      </c>
      <c r="I216" s="13">
        <v>80938.14</v>
      </c>
      <c r="J216" s="13">
        <v>30902.15</v>
      </c>
      <c r="K216" s="13">
        <v>225125.49</v>
      </c>
      <c r="L216" s="46">
        <f>I216-J216</f>
        <v>50035.99</v>
      </c>
    </row>
    <row r="217" spans="1:12" x14ac:dyDescent="0.3">
      <c r="A217" s="18" t="s">
        <v>684</v>
      </c>
      <c r="B217" s="16" t="s">
        <v>351</v>
      </c>
      <c r="C217" s="17"/>
      <c r="D217" s="17"/>
      <c r="E217" s="17"/>
      <c r="F217" s="17"/>
      <c r="G217" s="19" t="s">
        <v>611</v>
      </c>
      <c r="H217" s="20">
        <v>76215.78</v>
      </c>
      <c r="I217" s="20">
        <v>20221.099999999999</v>
      </c>
      <c r="J217" s="20">
        <v>0</v>
      </c>
      <c r="K217" s="20">
        <v>96436.88</v>
      </c>
      <c r="L217" s="21"/>
    </row>
    <row r="218" spans="1:12" x14ac:dyDescent="0.3">
      <c r="A218" s="18" t="s">
        <v>685</v>
      </c>
      <c r="B218" s="16" t="s">
        <v>351</v>
      </c>
      <c r="C218" s="17"/>
      <c r="D218" s="17"/>
      <c r="E218" s="17"/>
      <c r="F218" s="17"/>
      <c r="G218" s="19" t="s">
        <v>613</v>
      </c>
      <c r="H218" s="20">
        <v>352.97</v>
      </c>
      <c r="I218" s="20">
        <v>23689.83</v>
      </c>
      <c r="J218" s="20">
        <v>22613.9</v>
      </c>
      <c r="K218" s="20">
        <v>1428.9</v>
      </c>
      <c r="L218" s="21"/>
    </row>
    <row r="219" spans="1:12" x14ac:dyDescent="0.3">
      <c r="A219" s="18" t="s">
        <v>686</v>
      </c>
      <c r="B219" s="16" t="s">
        <v>351</v>
      </c>
      <c r="C219" s="17"/>
      <c r="D219" s="17"/>
      <c r="E219" s="17"/>
      <c r="F219" s="17"/>
      <c r="G219" s="19" t="s">
        <v>615</v>
      </c>
      <c r="H219" s="20">
        <v>8035.03</v>
      </c>
      <c r="I219" s="20">
        <v>8424.9599999999991</v>
      </c>
      <c r="J219" s="20">
        <v>6318.54</v>
      </c>
      <c r="K219" s="20">
        <v>10141.450000000001</v>
      </c>
      <c r="L219" s="21"/>
    </row>
    <row r="220" spans="1:12" x14ac:dyDescent="0.3">
      <c r="A220" s="18" t="s">
        <v>687</v>
      </c>
      <c r="B220" s="16" t="s">
        <v>351</v>
      </c>
      <c r="C220" s="17"/>
      <c r="D220" s="17"/>
      <c r="E220" s="17"/>
      <c r="F220" s="17"/>
      <c r="G220" s="19" t="s">
        <v>648</v>
      </c>
      <c r="H220" s="20">
        <v>6473.4</v>
      </c>
      <c r="I220" s="20">
        <v>3413.76</v>
      </c>
      <c r="J220" s="20">
        <v>0</v>
      </c>
      <c r="K220" s="20">
        <v>9887.16</v>
      </c>
      <c r="L220" s="21"/>
    </row>
    <row r="221" spans="1:12" x14ac:dyDescent="0.3">
      <c r="A221" s="18" t="s">
        <v>688</v>
      </c>
      <c r="B221" s="16" t="s">
        <v>351</v>
      </c>
      <c r="C221" s="17"/>
      <c r="D221" s="17"/>
      <c r="E221" s="17"/>
      <c r="F221" s="17"/>
      <c r="G221" s="19" t="s">
        <v>617</v>
      </c>
      <c r="H221" s="20">
        <v>20746.84</v>
      </c>
      <c r="I221" s="20">
        <v>5727.64</v>
      </c>
      <c r="J221" s="20">
        <v>0</v>
      </c>
      <c r="K221" s="20">
        <v>26474.48</v>
      </c>
      <c r="L221" s="21"/>
    </row>
    <row r="222" spans="1:12" x14ac:dyDescent="0.3">
      <c r="A222" s="18" t="s">
        <v>689</v>
      </c>
      <c r="B222" s="16" t="s">
        <v>351</v>
      </c>
      <c r="C222" s="17"/>
      <c r="D222" s="17"/>
      <c r="E222" s="17"/>
      <c r="F222" s="17"/>
      <c r="G222" s="19" t="s">
        <v>619</v>
      </c>
      <c r="H222" s="20">
        <v>9725.01</v>
      </c>
      <c r="I222" s="20">
        <v>3493.16</v>
      </c>
      <c r="J222" s="20">
        <v>0</v>
      </c>
      <c r="K222" s="20">
        <v>13218.17</v>
      </c>
      <c r="L222" s="21"/>
    </row>
    <row r="223" spans="1:12" x14ac:dyDescent="0.3">
      <c r="A223" s="18" t="s">
        <v>690</v>
      </c>
      <c r="B223" s="16" t="s">
        <v>351</v>
      </c>
      <c r="C223" s="17"/>
      <c r="D223" s="17"/>
      <c r="E223" s="17"/>
      <c r="F223" s="17"/>
      <c r="G223" s="19" t="s">
        <v>621</v>
      </c>
      <c r="H223" s="20">
        <v>779.45</v>
      </c>
      <c r="I223" s="20">
        <v>215.17</v>
      </c>
      <c r="J223" s="20">
        <v>0</v>
      </c>
      <c r="K223" s="20">
        <v>994.62</v>
      </c>
      <c r="L223" s="21"/>
    </row>
    <row r="224" spans="1:12" x14ac:dyDescent="0.3">
      <c r="A224" s="18" t="s">
        <v>691</v>
      </c>
      <c r="B224" s="16" t="s">
        <v>351</v>
      </c>
      <c r="C224" s="17"/>
      <c r="D224" s="17"/>
      <c r="E224" s="17"/>
      <c r="F224" s="17"/>
      <c r="G224" s="19" t="s">
        <v>623</v>
      </c>
      <c r="H224" s="20">
        <v>16220</v>
      </c>
      <c r="I224" s="20">
        <v>4554.88</v>
      </c>
      <c r="J224" s="20">
        <v>753.7</v>
      </c>
      <c r="K224" s="20">
        <v>20021.18</v>
      </c>
      <c r="L224" s="21"/>
    </row>
    <row r="225" spans="1:12" x14ac:dyDescent="0.3">
      <c r="A225" s="18" t="s">
        <v>692</v>
      </c>
      <c r="B225" s="16" t="s">
        <v>351</v>
      </c>
      <c r="C225" s="17"/>
      <c r="D225" s="17"/>
      <c r="E225" s="17"/>
      <c r="F225" s="17"/>
      <c r="G225" s="19" t="s">
        <v>625</v>
      </c>
      <c r="H225" s="20">
        <v>700.24</v>
      </c>
      <c r="I225" s="20">
        <v>170.78</v>
      </c>
      <c r="J225" s="20">
        <v>0</v>
      </c>
      <c r="K225" s="20">
        <v>871.02</v>
      </c>
      <c r="L225" s="21"/>
    </row>
    <row r="226" spans="1:12" x14ac:dyDescent="0.3">
      <c r="A226" s="18" t="s">
        <v>693</v>
      </c>
      <c r="B226" s="16" t="s">
        <v>351</v>
      </c>
      <c r="C226" s="17"/>
      <c r="D226" s="17"/>
      <c r="E226" s="17"/>
      <c r="F226" s="17"/>
      <c r="G226" s="19" t="s">
        <v>627</v>
      </c>
      <c r="H226" s="20">
        <v>25826.32</v>
      </c>
      <c r="I226" s="20">
        <v>7977.01</v>
      </c>
      <c r="J226" s="20">
        <v>546.87</v>
      </c>
      <c r="K226" s="20">
        <v>33256.46</v>
      </c>
      <c r="L226" s="21"/>
    </row>
    <row r="227" spans="1:12" x14ac:dyDescent="0.3">
      <c r="A227" s="18" t="s">
        <v>694</v>
      </c>
      <c r="B227" s="16" t="s">
        <v>351</v>
      </c>
      <c r="C227" s="17"/>
      <c r="D227" s="17"/>
      <c r="E227" s="17"/>
      <c r="F227" s="17"/>
      <c r="G227" s="19" t="s">
        <v>656</v>
      </c>
      <c r="H227" s="20">
        <v>10014.459999999999</v>
      </c>
      <c r="I227" s="20">
        <v>3049.85</v>
      </c>
      <c r="J227" s="20">
        <v>669.14</v>
      </c>
      <c r="K227" s="20">
        <v>12395.17</v>
      </c>
      <c r="L227" s="21"/>
    </row>
    <row r="228" spans="1:12" x14ac:dyDescent="0.3">
      <c r="A228" s="22" t="s">
        <v>351</v>
      </c>
      <c r="B228" s="16" t="s">
        <v>351</v>
      </c>
      <c r="C228" s="17"/>
      <c r="D228" s="17"/>
      <c r="E228" s="17"/>
      <c r="F228" s="17"/>
      <c r="G228" s="23" t="s">
        <v>351</v>
      </c>
      <c r="H228" s="24"/>
      <c r="I228" s="24"/>
      <c r="J228" s="24"/>
      <c r="K228" s="24"/>
      <c r="L228" s="25"/>
    </row>
    <row r="229" spans="1:12" x14ac:dyDescent="0.3">
      <c r="A229" s="10" t="s">
        <v>696</v>
      </c>
      <c r="B229" s="16" t="s">
        <v>351</v>
      </c>
      <c r="C229" s="17"/>
      <c r="D229" s="11" t="s">
        <v>697</v>
      </c>
      <c r="E229" s="12"/>
      <c r="F229" s="12"/>
      <c r="G229" s="12"/>
      <c r="H229" s="13">
        <v>2051345.05</v>
      </c>
      <c r="I229" s="13">
        <v>641757.17000000004</v>
      </c>
      <c r="J229" s="13">
        <v>0.03</v>
      </c>
      <c r="K229" s="13">
        <v>2693102.19</v>
      </c>
      <c r="L229" s="14"/>
    </row>
    <row r="230" spans="1:12" x14ac:dyDescent="0.3">
      <c r="A230" s="10" t="s">
        <v>698</v>
      </c>
      <c r="B230" s="16" t="s">
        <v>351</v>
      </c>
      <c r="C230" s="17"/>
      <c r="D230" s="17"/>
      <c r="E230" s="11" t="s">
        <v>697</v>
      </c>
      <c r="F230" s="12"/>
      <c r="G230" s="12"/>
      <c r="H230" s="13">
        <v>2051345.05</v>
      </c>
      <c r="I230" s="13">
        <v>641757.17000000004</v>
      </c>
      <c r="J230" s="13">
        <v>0.03</v>
      </c>
      <c r="K230" s="13">
        <v>2693102.19</v>
      </c>
      <c r="L230" s="14"/>
    </row>
    <row r="231" spans="1:12" x14ac:dyDescent="0.3">
      <c r="A231" s="10" t="s">
        <v>699</v>
      </c>
      <c r="B231" s="16" t="s">
        <v>351</v>
      </c>
      <c r="C231" s="17"/>
      <c r="D231" s="17"/>
      <c r="E231" s="17"/>
      <c r="F231" s="11" t="s">
        <v>697</v>
      </c>
      <c r="G231" s="12"/>
      <c r="H231" s="13">
        <v>2051345.05</v>
      </c>
      <c r="I231" s="13">
        <v>641757.17000000004</v>
      </c>
      <c r="J231" s="13">
        <v>0.03</v>
      </c>
      <c r="K231" s="13">
        <v>2693102.19</v>
      </c>
      <c r="L231" s="14"/>
    </row>
    <row r="232" spans="1:12" x14ac:dyDescent="0.3">
      <c r="A232" s="18" t="s">
        <v>700</v>
      </c>
      <c r="B232" s="16" t="s">
        <v>351</v>
      </c>
      <c r="C232" s="17"/>
      <c r="D232" s="17"/>
      <c r="E232" s="17"/>
      <c r="F232" s="17"/>
      <c r="G232" s="19" t="s">
        <v>701</v>
      </c>
      <c r="H232" s="20">
        <v>77792</v>
      </c>
      <c r="I232" s="20">
        <v>19448.03</v>
      </c>
      <c r="J232" s="20">
        <v>0</v>
      </c>
      <c r="K232" s="20">
        <v>97240.03</v>
      </c>
      <c r="L232" s="46">
        <f t="shared" ref="L232:L240" si="0">I232-J232</f>
        <v>19448.03</v>
      </c>
    </row>
    <row r="233" spans="1:12" x14ac:dyDescent="0.3">
      <c r="A233" s="18" t="s">
        <v>702</v>
      </c>
      <c r="B233" s="16" t="s">
        <v>351</v>
      </c>
      <c r="C233" s="17"/>
      <c r="D233" s="17"/>
      <c r="E233" s="17"/>
      <c r="F233" s="17"/>
      <c r="G233" s="19" t="s">
        <v>703</v>
      </c>
      <c r="H233" s="20">
        <v>25872</v>
      </c>
      <c r="I233" s="20">
        <v>6468</v>
      </c>
      <c r="J233" s="20">
        <v>0</v>
      </c>
      <c r="K233" s="20">
        <v>32340</v>
      </c>
      <c r="L233" s="46">
        <f t="shared" si="0"/>
        <v>6468</v>
      </c>
    </row>
    <row r="234" spans="1:12" x14ac:dyDescent="0.3">
      <c r="A234" s="18" t="s">
        <v>704</v>
      </c>
      <c r="B234" s="16" t="s">
        <v>351</v>
      </c>
      <c r="C234" s="17"/>
      <c r="D234" s="17"/>
      <c r="E234" s="17"/>
      <c r="F234" s="17"/>
      <c r="G234" s="19" t="s">
        <v>705</v>
      </c>
      <c r="H234" s="20">
        <v>9795.9</v>
      </c>
      <c r="I234" s="20">
        <v>0</v>
      </c>
      <c r="J234" s="20">
        <v>0</v>
      </c>
      <c r="K234" s="20">
        <v>9795.9</v>
      </c>
      <c r="L234" s="46">
        <f t="shared" si="0"/>
        <v>0</v>
      </c>
    </row>
    <row r="235" spans="1:12" x14ac:dyDescent="0.3">
      <c r="A235" s="18" t="s">
        <v>706</v>
      </c>
      <c r="B235" s="16" t="s">
        <v>351</v>
      </c>
      <c r="C235" s="17"/>
      <c r="D235" s="17"/>
      <c r="E235" s="17"/>
      <c r="F235" s="17"/>
      <c r="G235" s="19" t="s">
        <v>707</v>
      </c>
      <c r="H235" s="20">
        <v>18127.29</v>
      </c>
      <c r="I235" s="20">
        <v>4698.58</v>
      </c>
      <c r="J235" s="20">
        <v>0</v>
      </c>
      <c r="K235" s="20">
        <v>22825.87</v>
      </c>
      <c r="L235" s="46">
        <f t="shared" si="0"/>
        <v>4698.58</v>
      </c>
    </row>
    <row r="236" spans="1:12" x14ac:dyDescent="0.3">
      <c r="A236" s="18" t="s">
        <v>708</v>
      </c>
      <c r="B236" s="16" t="s">
        <v>351</v>
      </c>
      <c r="C236" s="17"/>
      <c r="D236" s="17"/>
      <c r="E236" s="17"/>
      <c r="F236" s="17"/>
      <c r="G236" s="19" t="s">
        <v>709</v>
      </c>
      <c r="H236" s="20">
        <v>774539.28</v>
      </c>
      <c r="I236" s="20">
        <v>193634.82</v>
      </c>
      <c r="J236" s="20">
        <v>0</v>
      </c>
      <c r="K236" s="20">
        <v>968174.1</v>
      </c>
      <c r="L236" s="46">
        <f t="shared" si="0"/>
        <v>193634.82</v>
      </c>
    </row>
    <row r="237" spans="1:12" x14ac:dyDescent="0.3">
      <c r="A237" s="18" t="s">
        <v>710</v>
      </c>
      <c r="B237" s="16" t="s">
        <v>351</v>
      </c>
      <c r="C237" s="17"/>
      <c r="D237" s="17"/>
      <c r="E237" s="17"/>
      <c r="F237" s="17"/>
      <c r="G237" s="19" t="s">
        <v>711</v>
      </c>
      <c r="H237" s="20">
        <v>3850</v>
      </c>
      <c r="I237" s="20">
        <v>996</v>
      </c>
      <c r="J237" s="20">
        <v>0</v>
      </c>
      <c r="K237" s="20">
        <v>4846</v>
      </c>
      <c r="L237" s="46">
        <f t="shared" si="0"/>
        <v>996</v>
      </c>
    </row>
    <row r="238" spans="1:12" x14ac:dyDescent="0.3">
      <c r="A238" s="18" t="s">
        <v>712</v>
      </c>
      <c r="B238" s="16" t="s">
        <v>351</v>
      </c>
      <c r="C238" s="17"/>
      <c r="D238" s="17"/>
      <c r="E238" s="17"/>
      <c r="F238" s="17"/>
      <c r="G238" s="19" t="s">
        <v>713</v>
      </c>
      <c r="H238" s="20">
        <v>963028.87</v>
      </c>
      <c r="I238" s="20">
        <v>272623.64</v>
      </c>
      <c r="J238" s="20">
        <v>0</v>
      </c>
      <c r="K238" s="20">
        <v>1235652.51</v>
      </c>
      <c r="L238" s="46">
        <f t="shared" si="0"/>
        <v>272623.64</v>
      </c>
    </row>
    <row r="239" spans="1:12" x14ac:dyDescent="0.3">
      <c r="A239" s="18" t="s">
        <v>714</v>
      </c>
      <c r="B239" s="16" t="s">
        <v>351</v>
      </c>
      <c r="C239" s="17"/>
      <c r="D239" s="17"/>
      <c r="E239" s="17"/>
      <c r="F239" s="17"/>
      <c r="G239" s="19" t="s">
        <v>715</v>
      </c>
      <c r="H239" s="20">
        <v>100405.49</v>
      </c>
      <c r="I239" s="20">
        <v>124609.36</v>
      </c>
      <c r="J239" s="20">
        <v>0</v>
      </c>
      <c r="K239" s="20">
        <v>225014.85</v>
      </c>
      <c r="L239" s="46">
        <f t="shared" si="0"/>
        <v>124609.36</v>
      </c>
    </row>
    <row r="240" spans="1:12" x14ac:dyDescent="0.3">
      <c r="A240" s="18" t="s">
        <v>716</v>
      </c>
      <c r="B240" s="16" t="s">
        <v>351</v>
      </c>
      <c r="C240" s="17"/>
      <c r="D240" s="17"/>
      <c r="E240" s="17"/>
      <c r="F240" s="17"/>
      <c r="G240" s="19" t="s">
        <v>717</v>
      </c>
      <c r="H240" s="20">
        <v>77934.22</v>
      </c>
      <c r="I240" s="20">
        <v>19278.740000000002</v>
      </c>
      <c r="J240" s="20">
        <v>0.03</v>
      </c>
      <c r="K240" s="20">
        <v>97212.93</v>
      </c>
      <c r="L240" s="46">
        <f t="shared" si="0"/>
        <v>19278.710000000003</v>
      </c>
    </row>
    <row r="241" spans="1:12" x14ac:dyDescent="0.3">
      <c r="A241" s="22" t="s">
        <v>351</v>
      </c>
      <c r="B241" s="16" t="s">
        <v>351</v>
      </c>
      <c r="C241" s="17"/>
      <c r="D241" s="17"/>
      <c r="E241" s="17"/>
      <c r="F241" s="17"/>
      <c r="G241" s="23" t="s">
        <v>351</v>
      </c>
      <c r="H241" s="24"/>
      <c r="I241" s="24"/>
      <c r="J241" s="24"/>
      <c r="K241" s="24"/>
      <c r="L241" s="25"/>
    </row>
    <row r="242" spans="1:12" x14ac:dyDescent="0.3">
      <c r="A242" s="10" t="s">
        <v>718</v>
      </c>
      <c r="B242" s="15" t="s">
        <v>351</v>
      </c>
      <c r="C242" s="11" t="s">
        <v>719</v>
      </c>
      <c r="D242" s="12"/>
      <c r="E242" s="12"/>
      <c r="F242" s="12"/>
      <c r="G242" s="12"/>
      <c r="H242" s="13">
        <v>1209104.08</v>
      </c>
      <c r="I242" s="13">
        <v>314829.82</v>
      </c>
      <c r="J242" s="13">
        <v>23.36</v>
      </c>
      <c r="K242" s="13">
        <v>1523910.54</v>
      </c>
      <c r="L242" s="14"/>
    </row>
    <row r="243" spans="1:12" x14ac:dyDescent="0.3">
      <c r="A243" s="10" t="s">
        <v>720</v>
      </c>
      <c r="B243" s="16" t="s">
        <v>351</v>
      </c>
      <c r="C243" s="17"/>
      <c r="D243" s="11" t="s">
        <v>719</v>
      </c>
      <c r="E243" s="12"/>
      <c r="F243" s="12"/>
      <c r="G243" s="12"/>
      <c r="H243" s="13">
        <v>1209104.08</v>
      </c>
      <c r="I243" s="13">
        <v>314829.82</v>
      </c>
      <c r="J243" s="13">
        <v>23.36</v>
      </c>
      <c r="K243" s="13">
        <v>1523910.54</v>
      </c>
      <c r="L243" s="14"/>
    </row>
    <row r="244" spans="1:12" x14ac:dyDescent="0.3">
      <c r="A244" s="10" t="s">
        <v>721</v>
      </c>
      <c r="B244" s="16" t="s">
        <v>351</v>
      </c>
      <c r="C244" s="17"/>
      <c r="D244" s="17"/>
      <c r="E244" s="11" t="s">
        <v>719</v>
      </c>
      <c r="F244" s="12"/>
      <c r="G244" s="12"/>
      <c r="H244" s="13">
        <v>1209104.08</v>
      </c>
      <c r="I244" s="13">
        <v>314829.82</v>
      </c>
      <c r="J244" s="13">
        <v>23.36</v>
      </c>
      <c r="K244" s="13">
        <v>1523910.54</v>
      </c>
      <c r="L244" s="14"/>
    </row>
    <row r="245" spans="1:12" x14ac:dyDescent="0.3">
      <c r="A245" s="10" t="s">
        <v>722</v>
      </c>
      <c r="B245" s="16" t="s">
        <v>351</v>
      </c>
      <c r="C245" s="17"/>
      <c r="D245" s="17"/>
      <c r="E245" s="17"/>
      <c r="F245" s="11" t="s">
        <v>723</v>
      </c>
      <c r="G245" s="12"/>
      <c r="H245" s="13">
        <v>149963.15</v>
      </c>
      <c r="I245" s="13">
        <v>41178.49</v>
      </c>
      <c r="J245" s="13">
        <v>0.03</v>
      </c>
      <c r="K245" s="13">
        <v>191141.61</v>
      </c>
      <c r="L245" s="46">
        <f>I245-J245</f>
        <v>41178.46</v>
      </c>
    </row>
    <row r="246" spans="1:12" x14ac:dyDescent="0.3">
      <c r="A246" s="18" t="s">
        <v>724</v>
      </c>
      <c r="B246" s="16" t="s">
        <v>351</v>
      </c>
      <c r="C246" s="17"/>
      <c r="D246" s="17"/>
      <c r="E246" s="17"/>
      <c r="F246" s="17"/>
      <c r="G246" s="19" t="s">
        <v>725</v>
      </c>
      <c r="H246" s="20">
        <v>149963.15</v>
      </c>
      <c r="I246" s="20">
        <v>41178.49</v>
      </c>
      <c r="J246" s="20">
        <v>0.03</v>
      </c>
      <c r="K246" s="20">
        <v>191141.61</v>
      </c>
      <c r="L246" s="21"/>
    </row>
    <row r="247" spans="1:12" x14ac:dyDescent="0.3">
      <c r="A247" s="22" t="s">
        <v>351</v>
      </c>
      <c r="B247" s="16" t="s">
        <v>351</v>
      </c>
      <c r="C247" s="17"/>
      <c r="D247" s="17"/>
      <c r="E247" s="17"/>
      <c r="F247" s="17"/>
      <c r="G247" s="23" t="s">
        <v>351</v>
      </c>
      <c r="H247" s="24"/>
      <c r="I247" s="24"/>
      <c r="J247" s="24"/>
      <c r="K247" s="24"/>
      <c r="L247" s="25"/>
    </row>
    <row r="248" spans="1:12" x14ac:dyDescent="0.3">
      <c r="A248" s="10" t="s">
        <v>726</v>
      </c>
      <c r="B248" s="16" t="s">
        <v>351</v>
      </c>
      <c r="C248" s="17"/>
      <c r="D248" s="17"/>
      <c r="E248" s="17"/>
      <c r="F248" s="11" t="s">
        <v>727</v>
      </c>
      <c r="G248" s="12"/>
      <c r="H248" s="13">
        <v>415899.88</v>
      </c>
      <c r="I248" s="13">
        <v>107124.65</v>
      </c>
      <c r="J248" s="13">
        <v>23.33</v>
      </c>
      <c r="K248" s="13">
        <v>523001.2</v>
      </c>
      <c r="L248" s="14"/>
    </row>
    <row r="249" spans="1:12" x14ac:dyDescent="0.3">
      <c r="A249" s="18" t="s">
        <v>728</v>
      </c>
      <c r="B249" s="16" t="s">
        <v>351</v>
      </c>
      <c r="C249" s="17"/>
      <c r="D249" s="17"/>
      <c r="E249" s="17"/>
      <c r="F249" s="17"/>
      <c r="G249" s="19" t="s">
        <v>729</v>
      </c>
      <c r="H249" s="20">
        <v>178358.1</v>
      </c>
      <c r="I249" s="20">
        <v>40894.29</v>
      </c>
      <c r="J249" s="20">
        <v>0</v>
      </c>
      <c r="K249" s="20">
        <v>219252.39</v>
      </c>
      <c r="L249" s="46">
        <f t="shared" ref="L249:L252" si="1">I249-J249</f>
        <v>40894.29</v>
      </c>
    </row>
    <row r="250" spans="1:12" x14ac:dyDescent="0.3">
      <c r="A250" s="18" t="s">
        <v>730</v>
      </c>
      <c r="B250" s="16" t="s">
        <v>351</v>
      </c>
      <c r="C250" s="17"/>
      <c r="D250" s="17"/>
      <c r="E250" s="17"/>
      <c r="F250" s="17"/>
      <c r="G250" s="19" t="s">
        <v>731</v>
      </c>
      <c r="H250" s="20">
        <v>104858.51</v>
      </c>
      <c r="I250" s="20">
        <v>29709.25</v>
      </c>
      <c r="J250" s="20">
        <v>0</v>
      </c>
      <c r="K250" s="20">
        <v>134567.76</v>
      </c>
      <c r="L250" s="46">
        <f t="shared" si="1"/>
        <v>29709.25</v>
      </c>
    </row>
    <row r="251" spans="1:12" x14ac:dyDescent="0.3">
      <c r="A251" s="18" t="s">
        <v>732</v>
      </c>
      <c r="B251" s="16" t="s">
        <v>351</v>
      </c>
      <c r="C251" s="17"/>
      <c r="D251" s="17"/>
      <c r="E251" s="17"/>
      <c r="F251" s="17"/>
      <c r="G251" s="19" t="s">
        <v>733</v>
      </c>
      <c r="H251" s="20">
        <v>102065.58</v>
      </c>
      <c r="I251" s="20">
        <v>28373.279999999999</v>
      </c>
      <c r="J251" s="20">
        <v>0</v>
      </c>
      <c r="K251" s="20">
        <v>130438.86</v>
      </c>
      <c r="L251" s="46">
        <f t="shared" si="1"/>
        <v>28373.279999999999</v>
      </c>
    </row>
    <row r="252" spans="1:12" x14ac:dyDescent="0.3">
      <c r="A252" s="18" t="s">
        <v>734</v>
      </c>
      <c r="B252" s="16" t="s">
        <v>351</v>
      </c>
      <c r="C252" s="17"/>
      <c r="D252" s="17"/>
      <c r="E252" s="17"/>
      <c r="F252" s="17"/>
      <c r="G252" s="19" t="s">
        <v>735</v>
      </c>
      <c r="H252" s="20">
        <v>30617.69</v>
      </c>
      <c r="I252" s="20">
        <v>8147.83</v>
      </c>
      <c r="J252" s="20">
        <v>23.33</v>
      </c>
      <c r="K252" s="20">
        <v>38742.19</v>
      </c>
      <c r="L252" s="46">
        <f t="shared" si="1"/>
        <v>8124.5</v>
      </c>
    </row>
    <row r="253" spans="1:12" x14ac:dyDescent="0.3">
      <c r="A253" s="22" t="s">
        <v>351</v>
      </c>
      <c r="B253" s="16" t="s">
        <v>351</v>
      </c>
      <c r="C253" s="17"/>
      <c r="D253" s="17"/>
      <c r="E253" s="17"/>
      <c r="F253" s="17"/>
      <c r="G253" s="23" t="s">
        <v>351</v>
      </c>
      <c r="H253" s="24"/>
      <c r="I253" s="24"/>
      <c r="J253" s="24"/>
      <c r="K253" s="24"/>
      <c r="L253" s="25"/>
    </row>
    <row r="254" spans="1:12" x14ac:dyDescent="0.3">
      <c r="A254" s="10" t="s">
        <v>736</v>
      </c>
      <c r="B254" s="16" t="s">
        <v>351</v>
      </c>
      <c r="C254" s="17"/>
      <c r="D254" s="17"/>
      <c r="E254" s="17"/>
      <c r="F254" s="11" t="s">
        <v>737</v>
      </c>
      <c r="G254" s="12"/>
      <c r="H254" s="13">
        <v>11065.53</v>
      </c>
      <c r="I254" s="13">
        <v>0</v>
      </c>
      <c r="J254" s="13">
        <v>0</v>
      </c>
      <c r="K254" s="13">
        <v>11065.53</v>
      </c>
      <c r="L254" s="46">
        <f>I254-J254</f>
        <v>0</v>
      </c>
    </row>
    <row r="255" spans="1:12" x14ac:dyDescent="0.3">
      <c r="A255" s="18" t="s">
        <v>738</v>
      </c>
      <c r="B255" s="16" t="s">
        <v>351</v>
      </c>
      <c r="C255" s="17"/>
      <c r="D255" s="17"/>
      <c r="E255" s="17"/>
      <c r="F255" s="17"/>
      <c r="G255" s="19" t="s">
        <v>739</v>
      </c>
      <c r="H255" s="20">
        <v>11065.53</v>
      </c>
      <c r="I255" s="20">
        <v>0</v>
      </c>
      <c r="J255" s="20">
        <v>0</v>
      </c>
      <c r="K255" s="20">
        <v>11065.53</v>
      </c>
      <c r="L255" s="21"/>
    </row>
    <row r="256" spans="1:12" x14ac:dyDescent="0.3">
      <c r="A256" s="22" t="s">
        <v>351</v>
      </c>
      <c r="B256" s="16" t="s">
        <v>351</v>
      </c>
      <c r="C256" s="17"/>
      <c r="D256" s="17"/>
      <c r="E256" s="17"/>
      <c r="F256" s="17"/>
      <c r="G256" s="23" t="s">
        <v>351</v>
      </c>
      <c r="H256" s="24"/>
      <c r="I256" s="24"/>
      <c r="J256" s="24"/>
      <c r="K256" s="24"/>
      <c r="L256" s="25"/>
    </row>
    <row r="257" spans="1:12" x14ac:dyDescent="0.3">
      <c r="A257" s="10" t="s">
        <v>742</v>
      </c>
      <c r="B257" s="16" t="s">
        <v>351</v>
      </c>
      <c r="C257" s="17"/>
      <c r="D257" s="17"/>
      <c r="E257" s="17"/>
      <c r="F257" s="11" t="s">
        <v>743</v>
      </c>
      <c r="G257" s="12"/>
      <c r="H257" s="13">
        <v>632.96</v>
      </c>
      <c r="I257" s="13">
        <v>0</v>
      </c>
      <c r="J257" s="13">
        <v>0</v>
      </c>
      <c r="K257" s="13">
        <v>632.96</v>
      </c>
      <c r="L257" s="46">
        <f>I257-J257</f>
        <v>0</v>
      </c>
    </row>
    <row r="258" spans="1:12" x14ac:dyDescent="0.3">
      <c r="A258" s="18" t="s">
        <v>744</v>
      </c>
      <c r="B258" s="16" t="s">
        <v>351</v>
      </c>
      <c r="C258" s="17"/>
      <c r="D258" s="17"/>
      <c r="E258" s="17"/>
      <c r="F258" s="17"/>
      <c r="G258" s="19" t="s">
        <v>745</v>
      </c>
      <c r="H258" s="20">
        <v>275.33</v>
      </c>
      <c r="I258" s="20">
        <v>0</v>
      </c>
      <c r="J258" s="20">
        <v>0</v>
      </c>
      <c r="K258" s="20">
        <v>275.33</v>
      </c>
      <c r="L258" s="21"/>
    </row>
    <row r="259" spans="1:12" x14ac:dyDescent="0.3">
      <c r="A259" s="18" t="s">
        <v>748</v>
      </c>
      <c r="B259" s="16" t="s">
        <v>351</v>
      </c>
      <c r="C259" s="17"/>
      <c r="D259" s="17"/>
      <c r="E259" s="17"/>
      <c r="F259" s="17"/>
      <c r="G259" s="19" t="s">
        <v>749</v>
      </c>
      <c r="H259" s="20">
        <v>357.63</v>
      </c>
      <c r="I259" s="20">
        <v>0</v>
      </c>
      <c r="J259" s="20">
        <v>0</v>
      </c>
      <c r="K259" s="20">
        <v>357.63</v>
      </c>
      <c r="L259" s="21"/>
    </row>
    <row r="260" spans="1:12" x14ac:dyDescent="0.3">
      <c r="A260" s="22" t="s">
        <v>351</v>
      </c>
      <c r="B260" s="16" t="s">
        <v>351</v>
      </c>
      <c r="C260" s="17"/>
      <c r="D260" s="17"/>
      <c r="E260" s="17"/>
      <c r="F260" s="17"/>
      <c r="G260" s="23" t="s">
        <v>351</v>
      </c>
      <c r="H260" s="24"/>
      <c r="I260" s="24"/>
      <c r="J260" s="24"/>
      <c r="K260" s="24"/>
      <c r="L260" s="25"/>
    </row>
    <row r="261" spans="1:12" x14ac:dyDescent="0.3">
      <c r="A261" s="10" t="s">
        <v>752</v>
      </c>
      <c r="B261" s="16" t="s">
        <v>351</v>
      </c>
      <c r="C261" s="17"/>
      <c r="D261" s="17"/>
      <c r="E261" s="17"/>
      <c r="F261" s="11" t="s">
        <v>753</v>
      </c>
      <c r="G261" s="12"/>
      <c r="H261" s="13">
        <v>158542</v>
      </c>
      <c r="I261" s="13">
        <v>42667.360000000001</v>
      </c>
      <c r="J261" s="13">
        <v>0</v>
      </c>
      <c r="K261" s="13">
        <v>201209.36</v>
      </c>
      <c r="L261" s="46">
        <f>I261-J261</f>
        <v>42667.360000000001</v>
      </c>
    </row>
    <row r="262" spans="1:12" x14ac:dyDescent="0.3">
      <c r="A262" s="18" t="s">
        <v>754</v>
      </c>
      <c r="B262" s="16" t="s">
        <v>351</v>
      </c>
      <c r="C262" s="17"/>
      <c r="D262" s="17"/>
      <c r="E262" s="17"/>
      <c r="F262" s="17"/>
      <c r="G262" s="19" t="s">
        <v>755</v>
      </c>
      <c r="H262" s="20">
        <v>95045.61</v>
      </c>
      <c r="I262" s="20">
        <v>28554.45</v>
      </c>
      <c r="J262" s="20">
        <v>0</v>
      </c>
      <c r="K262" s="20">
        <v>123600.06</v>
      </c>
      <c r="L262" s="21"/>
    </row>
    <row r="263" spans="1:12" x14ac:dyDescent="0.3">
      <c r="A263" s="18" t="s">
        <v>756</v>
      </c>
      <c r="B263" s="16" t="s">
        <v>351</v>
      </c>
      <c r="C263" s="17"/>
      <c r="D263" s="17"/>
      <c r="E263" s="17"/>
      <c r="F263" s="17"/>
      <c r="G263" s="19" t="s">
        <v>757</v>
      </c>
      <c r="H263" s="20">
        <v>27127.05</v>
      </c>
      <c r="I263" s="20">
        <v>4192.43</v>
      </c>
      <c r="J263" s="20">
        <v>0</v>
      </c>
      <c r="K263" s="20">
        <v>31319.48</v>
      </c>
      <c r="L263" s="21"/>
    </row>
    <row r="264" spans="1:12" x14ac:dyDescent="0.3">
      <c r="A264" s="18" t="s">
        <v>758</v>
      </c>
      <c r="B264" s="16" t="s">
        <v>351</v>
      </c>
      <c r="C264" s="17"/>
      <c r="D264" s="17"/>
      <c r="E264" s="17"/>
      <c r="F264" s="17"/>
      <c r="G264" s="19" t="s">
        <v>759</v>
      </c>
      <c r="H264" s="20">
        <v>491.66</v>
      </c>
      <c r="I264" s="20">
        <v>0</v>
      </c>
      <c r="J264" s="20">
        <v>0</v>
      </c>
      <c r="K264" s="20">
        <v>491.66</v>
      </c>
      <c r="L264" s="21"/>
    </row>
    <row r="265" spans="1:12" x14ac:dyDescent="0.3">
      <c r="A265" s="18" t="s">
        <v>760</v>
      </c>
      <c r="B265" s="16" t="s">
        <v>351</v>
      </c>
      <c r="C265" s="17"/>
      <c r="D265" s="17"/>
      <c r="E265" s="17"/>
      <c r="F265" s="17"/>
      <c r="G265" s="19" t="s">
        <v>761</v>
      </c>
      <c r="H265" s="20">
        <v>35109.279999999999</v>
      </c>
      <c r="I265" s="20">
        <v>9920.48</v>
      </c>
      <c r="J265" s="20">
        <v>0</v>
      </c>
      <c r="K265" s="20">
        <v>45029.760000000002</v>
      </c>
      <c r="L265" s="21"/>
    </row>
    <row r="266" spans="1:12" x14ac:dyDescent="0.3">
      <c r="A266" s="18" t="s">
        <v>762</v>
      </c>
      <c r="B266" s="16" t="s">
        <v>351</v>
      </c>
      <c r="C266" s="17"/>
      <c r="D266" s="17"/>
      <c r="E266" s="17"/>
      <c r="F266" s="17"/>
      <c r="G266" s="19" t="s">
        <v>715</v>
      </c>
      <c r="H266" s="20">
        <v>768.4</v>
      </c>
      <c r="I266" s="20">
        <v>0</v>
      </c>
      <c r="J266" s="20">
        <v>0</v>
      </c>
      <c r="K266" s="20">
        <v>768.4</v>
      </c>
      <c r="L266" s="21"/>
    </row>
    <row r="267" spans="1:12" x14ac:dyDescent="0.3">
      <c r="A267" s="22" t="s">
        <v>351</v>
      </c>
      <c r="B267" s="16" t="s">
        <v>351</v>
      </c>
      <c r="C267" s="17"/>
      <c r="D267" s="17"/>
      <c r="E267" s="17"/>
      <c r="F267" s="17"/>
      <c r="G267" s="23" t="s">
        <v>351</v>
      </c>
      <c r="H267" s="24"/>
      <c r="I267" s="24"/>
      <c r="J267" s="24"/>
      <c r="K267" s="24"/>
      <c r="L267" s="25"/>
    </row>
    <row r="268" spans="1:12" x14ac:dyDescent="0.3">
      <c r="A268" s="10" t="s">
        <v>763</v>
      </c>
      <c r="B268" s="16" t="s">
        <v>351</v>
      </c>
      <c r="C268" s="17"/>
      <c r="D268" s="17"/>
      <c r="E268" s="17"/>
      <c r="F268" s="11" t="s">
        <v>764</v>
      </c>
      <c r="G268" s="12"/>
      <c r="H268" s="13">
        <v>401730.4</v>
      </c>
      <c r="I268" s="13">
        <v>112157.18</v>
      </c>
      <c r="J268" s="13">
        <v>0</v>
      </c>
      <c r="K268" s="13">
        <v>513887.58</v>
      </c>
      <c r="L268" s="46">
        <f>I268-J268</f>
        <v>112157.18</v>
      </c>
    </row>
    <row r="269" spans="1:12" x14ac:dyDescent="0.3">
      <c r="A269" s="18" t="s">
        <v>765</v>
      </c>
      <c r="B269" s="16" t="s">
        <v>351</v>
      </c>
      <c r="C269" s="17"/>
      <c r="D269" s="17"/>
      <c r="E269" s="17"/>
      <c r="F269" s="17"/>
      <c r="G269" s="19" t="s">
        <v>554</v>
      </c>
      <c r="H269" s="20">
        <v>60451.02</v>
      </c>
      <c r="I269" s="20">
        <v>18177.009999999998</v>
      </c>
      <c r="J269" s="20">
        <v>0</v>
      </c>
      <c r="K269" s="20">
        <v>78628.03</v>
      </c>
      <c r="L269" s="21"/>
    </row>
    <row r="270" spans="1:12" x14ac:dyDescent="0.3">
      <c r="A270" s="18" t="s">
        <v>768</v>
      </c>
      <c r="B270" s="16" t="s">
        <v>351</v>
      </c>
      <c r="C270" s="17"/>
      <c r="D270" s="17"/>
      <c r="E270" s="17"/>
      <c r="F270" s="17"/>
      <c r="G270" s="19" t="s">
        <v>769</v>
      </c>
      <c r="H270" s="28">
        <v>12161.38</v>
      </c>
      <c r="I270" s="28">
        <v>2098.21</v>
      </c>
      <c r="J270" s="28">
        <v>0</v>
      </c>
      <c r="K270" s="28">
        <v>14259.59</v>
      </c>
      <c r="L270" s="21"/>
    </row>
    <row r="271" spans="1:12" x14ac:dyDescent="0.3">
      <c r="A271" s="18" t="s">
        <v>770</v>
      </c>
      <c r="B271" s="16" t="s">
        <v>351</v>
      </c>
      <c r="C271" s="17"/>
      <c r="D271" s="17"/>
      <c r="E271" s="17"/>
      <c r="F271" s="17"/>
      <c r="G271" s="19" t="s">
        <v>771</v>
      </c>
      <c r="H271" s="28">
        <v>329090</v>
      </c>
      <c r="I271" s="28">
        <v>91881.96</v>
      </c>
      <c r="J271" s="28">
        <v>0</v>
      </c>
      <c r="K271" s="28">
        <v>420971.96</v>
      </c>
      <c r="L271" s="21"/>
    </row>
    <row r="272" spans="1:12" x14ac:dyDescent="0.3">
      <c r="A272" s="18" t="s">
        <v>772</v>
      </c>
      <c r="B272" s="16" t="s">
        <v>351</v>
      </c>
      <c r="C272" s="17"/>
      <c r="D272" s="17"/>
      <c r="E272" s="17"/>
      <c r="F272" s="17"/>
      <c r="G272" s="19" t="s">
        <v>773</v>
      </c>
      <c r="H272" s="20">
        <v>28</v>
      </c>
      <c r="I272" s="20">
        <v>0</v>
      </c>
      <c r="J272" s="20">
        <v>0</v>
      </c>
      <c r="K272" s="20">
        <v>28</v>
      </c>
      <c r="L272" s="21"/>
    </row>
    <row r="273" spans="1:12" x14ac:dyDescent="0.3">
      <c r="A273" s="22" t="s">
        <v>351</v>
      </c>
      <c r="B273" s="16" t="s">
        <v>351</v>
      </c>
      <c r="C273" s="17"/>
      <c r="D273" s="17"/>
      <c r="E273" s="17"/>
      <c r="F273" s="17"/>
      <c r="G273" s="23" t="s">
        <v>351</v>
      </c>
      <c r="H273" s="24"/>
      <c r="I273" s="24"/>
      <c r="J273" s="24"/>
      <c r="K273" s="24"/>
      <c r="L273" s="25"/>
    </row>
    <row r="274" spans="1:12" x14ac:dyDescent="0.3">
      <c r="A274" s="10" t="s">
        <v>774</v>
      </c>
      <c r="B274" s="16" t="s">
        <v>351</v>
      </c>
      <c r="C274" s="17"/>
      <c r="D274" s="17"/>
      <c r="E274" s="17"/>
      <c r="F274" s="11" t="s">
        <v>775</v>
      </c>
      <c r="G274" s="12"/>
      <c r="H274" s="13">
        <v>60017.16</v>
      </c>
      <c r="I274" s="13">
        <v>9122.14</v>
      </c>
      <c r="J274" s="13">
        <v>0</v>
      </c>
      <c r="K274" s="13">
        <v>69139.3</v>
      </c>
      <c r="L274" s="46">
        <f>I274-J274</f>
        <v>9122.14</v>
      </c>
    </row>
    <row r="275" spans="1:12" x14ac:dyDescent="0.3">
      <c r="A275" s="18" t="s">
        <v>776</v>
      </c>
      <c r="B275" s="16" t="s">
        <v>351</v>
      </c>
      <c r="C275" s="17"/>
      <c r="D275" s="17"/>
      <c r="E275" s="17"/>
      <c r="F275" s="17"/>
      <c r="G275" s="19" t="s">
        <v>777</v>
      </c>
      <c r="H275" s="20">
        <v>103.84</v>
      </c>
      <c r="I275" s="20">
        <v>0</v>
      </c>
      <c r="J275" s="20">
        <v>0</v>
      </c>
      <c r="K275" s="20">
        <v>103.84</v>
      </c>
      <c r="L275" s="21"/>
    </row>
    <row r="276" spans="1:12" x14ac:dyDescent="0.3">
      <c r="A276" s="18" t="s">
        <v>778</v>
      </c>
      <c r="B276" s="16" t="s">
        <v>351</v>
      </c>
      <c r="C276" s="17"/>
      <c r="D276" s="17"/>
      <c r="E276" s="17"/>
      <c r="F276" s="17"/>
      <c r="G276" s="19" t="s">
        <v>779</v>
      </c>
      <c r="H276" s="20">
        <v>272.86</v>
      </c>
      <c r="I276" s="20">
        <v>79.7</v>
      </c>
      <c r="J276" s="20">
        <v>0</v>
      </c>
      <c r="K276" s="20">
        <v>352.56</v>
      </c>
      <c r="L276" s="21"/>
    </row>
    <row r="277" spans="1:12" x14ac:dyDescent="0.3">
      <c r="A277" s="18" t="s">
        <v>780</v>
      </c>
      <c r="B277" s="16" t="s">
        <v>351</v>
      </c>
      <c r="C277" s="17"/>
      <c r="D277" s="17"/>
      <c r="E277" s="17"/>
      <c r="F277" s="17"/>
      <c r="G277" s="19" t="s">
        <v>781</v>
      </c>
      <c r="H277" s="20">
        <v>4428.8599999999997</v>
      </c>
      <c r="I277" s="20">
        <v>1783.72</v>
      </c>
      <c r="J277" s="20">
        <v>0</v>
      </c>
      <c r="K277" s="20">
        <v>6212.58</v>
      </c>
      <c r="L277" s="21"/>
    </row>
    <row r="278" spans="1:12" x14ac:dyDescent="0.3">
      <c r="A278" s="18" t="s">
        <v>782</v>
      </c>
      <c r="B278" s="16" t="s">
        <v>351</v>
      </c>
      <c r="C278" s="17"/>
      <c r="D278" s="17"/>
      <c r="E278" s="17"/>
      <c r="F278" s="17"/>
      <c r="G278" s="19" t="s">
        <v>783</v>
      </c>
      <c r="H278" s="20">
        <v>487</v>
      </c>
      <c r="I278" s="20">
        <v>460</v>
      </c>
      <c r="J278" s="20">
        <v>0</v>
      </c>
      <c r="K278" s="20">
        <v>947</v>
      </c>
      <c r="L278" s="21"/>
    </row>
    <row r="279" spans="1:12" x14ac:dyDescent="0.3">
      <c r="A279" s="18" t="s">
        <v>784</v>
      </c>
      <c r="B279" s="16" t="s">
        <v>351</v>
      </c>
      <c r="C279" s="17"/>
      <c r="D279" s="17"/>
      <c r="E279" s="17"/>
      <c r="F279" s="17"/>
      <c r="G279" s="19" t="s">
        <v>785</v>
      </c>
      <c r="H279" s="20">
        <v>92.04</v>
      </c>
      <c r="I279" s="20">
        <v>272.48</v>
      </c>
      <c r="J279" s="20">
        <v>0</v>
      </c>
      <c r="K279" s="20">
        <v>364.52</v>
      </c>
      <c r="L279" s="46">
        <f>I279-J279</f>
        <v>272.48</v>
      </c>
    </row>
    <row r="280" spans="1:12" x14ac:dyDescent="0.3">
      <c r="A280" s="18" t="s">
        <v>786</v>
      </c>
      <c r="B280" s="16" t="s">
        <v>351</v>
      </c>
      <c r="C280" s="17"/>
      <c r="D280" s="17"/>
      <c r="E280" s="17"/>
      <c r="F280" s="17"/>
      <c r="G280" s="19" t="s">
        <v>787</v>
      </c>
      <c r="H280" s="20">
        <v>128</v>
      </c>
      <c r="I280" s="20">
        <v>0</v>
      </c>
      <c r="J280" s="20">
        <v>0</v>
      </c>
      <c r="K280" s="20">
        <v>128</v>
      </c>
      <c r="L280" s="21"/>
    </row>
    <row r="281" spans="1:12" x14ac:dyDescent="0.3">
      <c r="A281" s="18" t="s">
        <v>788</v>
      </c>
      <c r="B281" s="16" t="s">
        <v>351</v>
      </c>
      <c r="C281" s="17"/>
      <c r="D281" s="17"/>
      <c r="E281" s="17"/>
      <c r="F281" s="17"/>
      <c r="G281" s="19" t="s">
        <v>789</v>
      </c>
      <c r="H281" s="20">
        <v>2481.5500000000002</v>
      </c>
      <c r="I281" s="20">
        <v>0</v>
      </c>
      <c r="J281" s="20">
        <v>0</v>
      </c>
      <c r="K281" s="20">
        <v>2481.5500000000002</v>
      </c>
      <c r="L281" s="21"/>
    </row>
    <row r="282" spans="1:12" x14ac:dyDescent="0.3">
      <c r="A282" s="18" t="s">
        <v>790</v>
      </c>
      <c r="B282" s="16" t="s">
        <v>351</v>
      </c>
      <c r="C282" s="17"/>
      <c r="D282" s="17"/>
      <c r="E282" s="17"/>
      <c r="F282" s="17"/>
      <c r="G282" s="19" t="s">
        <v>791</v>
      </c>
      <c r="H282" s="20">
        <v>202.71</v>
      </c>
      <c r="I282" s="20">
        <v>0</v>
      </c>
      <c r="J282" s="20">
        <v>0</v>
      </c>
      <c r="K282" s="20">
        <v>202.71</v>
      </c>
      <c r="L282" s="21"/>
    </row>
    <row r="283" spans="1:12" x14ac:dyDescent="0.3">
      <c r="A283" s="18" t="s">
        <v>792</v>
      </c>
      <c r="B283" s="16" t="s">
        <v>351</v>
      </c>
      <c r="C283" s="17"/>
      <c r="D283" s="17"/>
      <c r="E283" s="17"/>
      <c r="F283" s="17"/>
      <c r="G283" s="19" t="s">
        <v>793</v>
      </c>
      <c r="H283" s="20">
        <v>542.95000000000005</v>
      </c>
      <c r="I283" s="20">
        <v>359.22</v>
      </c>
      <c r="J283" s="20">
        <v>0</v>
      </c>
      <c r="K283" s="20">
        <v>902.17</v>
      </c>
      <c r="L283" s="21"/>
    </row>
    <row r="284" spans="1:12" x14ac:dyDescent="0.3">
      <c r="A284" s="18" t="s">
        <v>794</v>
      </c>
      <c r="B284" s="16" t="s">
        <v>351</v>
      </c>
      <c r="C284" s="17"/>
      <c r="D284" s="17"/>
      <c r="E284" s="17"/>
      <c r="F284" s="17"/>
      <c r="G284" s="19" t="s">
        <v>795</v>
      </c>
      <c r="H284" s="20">
        <v>2210.1999999999998</v>
      </c>
      <c r="I284" s="20">
        <v>0</v>
      </c>
      <c r="J284" s="20">
        <v>0</v>
      </c>
      <c r="K284" s="20">
        <v>2210.1999999999998</v>
      </c>
      <c r="L284" s="21"/>
    </row>
    <row r="285" spans="1:12" x14ac:dyDescent="0.3">
      <c r="A285" s="18" t="s">
        <v>796</v>
      </c>
      <c r="B285" s="16" t="s">
        <v>351</v>
      </c>
      <c r="C285" s="17"/>
      <c r="D285" s="17"/>
      <c r="E285" s="17"/>
      <c r="F285" s="17"/>
      <c r="G285" s="19" t="s">
        <v>797</v>
      </c>
      <c r="H285" s="20">
        <v>35110.19</v>
      </c>
      <c r="I285" s="20">
        <v>3950.61</v>
      </c>
      <c r="J285" s="20">
        <v>0</v>
      </c>
      <c r="K285" s="20">
        <v>39060.800000000003</v>
      </c>
      <c r="L285" s="21"/>
    </row>
    <row r="286" spans="1:12" x14ac:dyDescent="0.3">
      <c r="A286" s="18" t="s">
        <v>798</v>
      </c>
      <c r="B286" s="16" t="s">
        <v>351</v>
      </c>
      <c r="C286" s="17"/>
      <c r="D286" s="17"/>
      <c r="E286" s="17"/>
      <c r="F286" s="17"/>
      <c r="G286" s="19" t="s">
        <v>799</v>
      </c>
      <c r="H286" s="20">
        <v>332.61</v>
      </c>
      <c r="I286" s="20">
        <v>162.76</v>
      </c>
      <c r="J286" s="20">
        <v>0</v>
      </c>
      <c r="K286" s="20">
        <v>495.37</v>
      </c>
      <c r="L286" s="21"/>
    </row>
    <row r="287" spans="1:12" x14ac:dyDescent="0.3">
      <c r="A287" s="18" t="s">
        <v>800</v>
      </c>
      <c r="B287" s="16" t="s">
        <v>351</v>
      </c>
      <c r="C287" s="17"/>
      <c r="D287" s="17"/>
      <c r="E287" s="17"/>
      <c r="F287" s="17"/>
      <c r="G287" s="19" t="s">
        <v>801</v>
      </c>
      <c r="H287" s="20">
        <v>7612.15</v>
      </c>
      <c r="I287" s="20">
        <v>1295.3699999999999</v>
      </c>
      <c r="J287" s="20">
        <v>0</v>
      </c>
      <c r="K287" s="20">
        <v>8907.52</v>
      </c>
      <c r="L287" s="21"/>
    </row>
    <row r="288" spans="1:12" x14ac:dyDescent="0.3">
      <c r="A288" s="18" t="s">
        <v>802</v>
      </c>
      <c r="B288" s="16" t="s">
        <v>351</v>
      </c>
      <c r="C288" s="17"/>
      <c r="D288" s="17"/>
      <c r="E288" s="17"/>
      <c r="F288" s="17"/>
      <c r="G288" s="19" t="s">
        <v>803</v>
      </c>
      <c r="H288" s="20">
        <v>6012.2</v>
      </c>
      <c r="I288" s="20">
        <v>758.28</v>
      </c>
      <c r="J288" s="20">
        <v>0</v>
      </c>
      <c r="K288" s="20">
        <v>6770.48</v>
      </c>
      <c r="L288" s="46">
        <f>I288-J288</f>
        <v>758.28</v>
      </c>
    </row>
    <row r="289" spans="1:12" x14ac:dyDescent="0.3">
      <c r="A289" s="22" t="s">
        <v>351</v>
      </c>
      <c r="B289" s="16" t="s">
        <v>351</v>
      </c>
      <c r="C289" s="17"/>
      <c r="D289" s="17"/>
      <c r="E289" s="17"/>
      <c r="F289" s="17"/>
      <c r="G289" s="23" t="s">
        <v>351</v>
      </c>
      <c r="H289" s="24"/>
      <c r="I289" s="24"/>
      <c r="J289" s="24"/>
      <c r="K289" s="24"/>
      <c r="L289" s="25"/>
    </row>
    <row r="290" spans="1:12" x14ac:dyDescent="0.3">
      <c r="A290" s="10" t="s">
        <v>804</v>
      </c>
      <c r="B290" s="16" t="s">
        <v>351</v>
      </c>
      <c r="C290" s="17"/>
      <c r="D290" s="17"/>
      <c r="E290" s="17"/>
      <c r="F290" s="11" t="s">
        <v>805</v>
      </c>
      <c r="G290" s="12"/>
      <c r="H290" s="13">
        <v>10653</v>
      </c>
      <c r="I290" s="13">
        <v>0</v>
      </c>
      <c r="J290" s="13">
        <v>0</v>
      </c>
      <c r="K290" s="13">
        <v>10653</v>
      </c>
      <c r="L290" s="46">
        <f>I290-J290</f>
        <v>0</v>
      </c>
    </row>
    <row r="291" spans="1:12" x14ac:dyDescent="0.3">
      <c r="A291" s="18" t="s">
        <v>806</v>
      </c>
      <c r="B291" s="16" t="s">
        <v>351</v>
      </c>
      <c r="C291" s="17"/>
      <c r="D291" s="17"/>
      <c r="E291" s="17"/>
      <c r="F291" s="17"/>
      <c r="G291" s="19" t="s">
        <v>807</v>
      </c>
      <c r="H291" s="20">
        <v>10653</v>
      </c>
      <c r="I291" s="20">
        <v>0</v>
      </c>
      <c r="J291" s="20">
        <v>0</v>
      </c>
      <c r="K291" s="20">
        <v>10653</v>
      </c>
      <c r="L291" s="21"/>
    </row>
    <row r="292" spans="1:12" x14ac:dyDescent="0.3">
      <c r="A292" s="22" t="s">
        <v>351</v>
      </c>
      <c r="B292" s="16" t="s">
        <v>351</v>
      </c>
      <c r="C292" s="17"/>
      <c r="D292" s="17"/>
      <c r="E292" s="17"/>
      <c r="F292" s="17"/>
      <c r="G292" s="23" t="s">
        <v>351</v>
      </c>
      <c r="H292" s="24"/>
      <c r="I292" s="24"/>
      <c r="J292" s="24"/>
      <c r="K292" s="24"/>
      <c r="L292" s="25"/>
    </row>
    <row r="293" spans="1:12" x14ac:dyDescent="0.3">
      <c r="A293" s="10" t="s">
        <v>810</v>
      </c>
      <c r="B293" s="16" t="s">
        <v>351</v>
      </c>
      <c r="C293" s="17"/>
      <c r="D293" s="17"/>
      <c r="E293" s="17"/>
      <c r="F293" s="11" t="s">
        <v>811</v>
      </c>
      <c r="G293" s="12"/>
      <c r="H293" s="13">
        <v>600</v>
      </c>
      <c r="I293" s="13">
        <v>2580</v>
      </c>
      <c r="J293" s="13">
        <v>0</v>
      </c>
      <c r="K293" s="13">
        <v>3180</v>
      </c>
      <c r="L293" s="46">
        <f>I293-J293</f>
        <v>2580</v>
      </c>
    </row>
    <row r="294" spans="1:12" x14ac:dyDescent="0.3">
      <c r="A294" s="18" t="s">
        <v>812</v>
      </c>
      <c r="B294" s="16" t="s">
        <v>351</v>
      </c>
      <c r="C294" s="17"/>
      <c r="D294" s="17"/>
      <c r="E294" s="17"/>
      <c r="F294" s="17"/>
      <c r="G294" s="19" t="s">
        <v>813</v>
      </c>
      <c r="H294" s="20">
        <v>600</v>
      </c>
      <c r="I294" s="20">
        <v>2580</v>
      </c>
      <c r="J294" s="20">
        <v>0</v>
      </c>
      <c r="K294" s="20">
        <v>3180</v>
      </c>
      <c r="L294" s="21"/>
    </row>
    <row r="295" spans="1:12" x14ac:dyDescent="0.3">
      <c r="A295" s="22" t="s">
        <v>351</v>
      </c>
      <c r="B295" s="16" t="s">
        <v>351</v>
      </c>
      <c r="C295" s="17"/>
      <c r="D295" s="17"/>
      <c r="E295" s="17"/>
      <c r="F295" s="17"/>
      <c r="G295" s="23" t="s">
        <v>351</v>
      </c>
      <c r="H295" s="24"/>
      <c r="I295" s="24"/>
      <c r="J295" s="24"/>
      <c r="K295" s="24"/>
      <c r="L295" s="25"/>
    </row>
    <row r="296" spans="1:12" x14ac:dyDescent="0.3">
      <c r="A296" s="10" t="s">
        <v>814</v>
      </c>
      <c r="B296" s="15" t="s">
        <v>351</v>
      </c>
      <c r="C296" s="11" t="s">
        <v>815</v>
      </c>
      <c r="D296" s="12"/>
      <c r="E296" s="12"/>
      <c r="F296" s="12"/>
      <c r="G296" s="12"/>
      <c r="H296" s="13">
        <v>1370865.68</v>
      </c>
      <c r="I296" s="13">
        <v>73406.7</v>
      </c>
      <c r="J296" s="13">
        <v>0</v>
      </c>
      <c r="K296" s="13">
        <v>1444272.38</v>
      </c>
      <c r="L296" s="14"/>
    </row>
    <row r="297" spans="1:12" x14ac:dyDescent="0.3">
      <c r="A297" s="10" t="s">
        <v>816</v>
      </c>
      <c r="B297" s="16" t="s">
        <v>351</v>
      </c>
      <c r="C297" s="17"/>
      <c r="D297" s="11" t="s">
        <v>815</v>
      </c>
      <c r="E297" s="12"/>
      <c r="F297" s="12"/>
      <c r="G297" s="12"/>
      <c r="H297" s="13">
        <v>1370865.68</v>
      </c>
      <c r="I297" s="13">
        <v>73406.7</v>
      </c>
      <c r="J297" s="13">
        <v>0</v>
      </c>
      <c r="K297" s="13">
        <v>1444272.38</v>
      </c>
      <c r="L297" s="14"/>
    </row>
    <row r="298" spans="1:12" x14ac:dyDescent="0.3">
      <c r="A298" s="10" t="s">
        <v>817</v>
      </c>
      <c r="B298" s="16" t="s">
        <v>351</v>
      </c>
      <c r="C298" s="17"/>
      <c r="D298" s="17"/>
      <c r="E298" s="11" t="s">
        <v>815</v>
      </c>
      <c r="F298" s="12"/>
      <c r="G298" s="12"/>
      <c r="H298" s="13">
        <v>1370865.68</v>
      </c>
      <c r="I298" s="13">
        <v>73406.7</v>
      </c>
      <c r="J298" s="13">
        <v>0</v>
      </c>
      <c r="K298" s="13">
        <v>1444272.38</v>
      </c>
      <c r="L298" s="14"/>
    </row>
    <row r="299" spans="1:12" x14ac:dyDescent="0.3">
      <c r="A299" s="10" t="s">
        <v>818</v>
      </c>
      <c r="B299" s="16" t="s">
        <v>351</v>
      </c>
      <c r="C299" s="17"/>
      <c r="D299" s="17"/>
      <c r="E299" s="17"/>
      <c r="F299" s="11" t="s">
        <v>819</v>
      </c>
      <c r="G299" s="12"/>
      <c r="H299" s="13">
        <v>1047881.25</v>
      </c>
      <c r="I299" s="13">
        <v>51427.06</v>
      </c>
      <c r="J299" s="13">
        <v>0</v>
      </c>
      <c r="K299" s="13">
        <v>1099308.31</v>
      </c>
      <c r="L299" s="46">
        <f>I299-J299</f>
        <v>51427.06</v>
      </c>
    </row>
    <row r="300" spans="1:12" x14ac:dyDescent="0.3">
      <c r="A300" s="18" t="s">
        <v>820</v>
      </c>
      <c r="B300" s="16" t="s">
        <v>351</v>
      </c>
      <c r="C300" s="17"/>
      <c r="D300" s="17"/>
      <c r="E300" s="17"/>
      <c r="F300" s="17"/>
      <c r="G300" s="19" t="s">
        <v>821</v>
      </c>
      <c r="H300" s="20">
        <v>20306</v>
      </c>
      <c r="I300" s="20">
        <v>20306</v>
      </c>
      <c r="J300" s="20">
        <v>0</v>
      </c>
      <c r="K300" s="20">
        <v>40612</v>
      </c>
      <c r="L300" s="21"/>
    </row>
    <row r="301" spans="1:12" x14ac:dyDescent="0.3">
      <c r="A301" s="18" t="s">
        <v>826</v>
      </c>
      <c r="B301" s="16" t="s">
        <v>351</v>
      </c>
      <c r="C301" s="17"/>
      <c r="D301" s="17"/>
      <c r="E301" s="17"/>
      <c r="F301" s="17"/>
      <c r="G301" s="19" t="s">
        <v>827</v>
      </c>
      <c r="H301" s="20">
        <v>33904</v>
      </c>
      <c r="I301" s="20">
        <v>8476</v>
      </c>
      <c r="J301" s="20">
        <v>0</v>
      </c>
      <c r="K301" s="20">
        <v>42380</v>
      </c>
      <c r="L301" s="21"/>
    </row>
    <row r="302" spans="1:12" x14ac:dyDescent="0.3">
      <c r="A302" s="18" t="s">
        <v>828</v>
      </c>
      <c r="B302" s="16" t="s">
        <v>351</v>
      </c>
      <c r="C302" s="17"/>
      <c r="D302" s="17"/>
      <c r="E302" s="17"/>
      <c r="F302" s="17"/>
      <c r="G302" s="19" t="s">
        <v>829</v>
      </c>
      <c r="H302" s="20">
        <v>1208.5899999999999</v>
      </c>
      <c r="I302" s="20">
        <v>382.9</v>
      </c>
      <c r="J302" s="20">
        <v>0</v>
      </c>
      <c r="K302" s="20">
        <v>1591.49</v>
      </c>
      <c r="L302" s="21"/>
    </row>
    <row r="303" spans="1:12" x14ac:dyDescent="0.3">
      <c r="A303" s="18" t="s">
        <v>830</v>
      </c>
      <c r="B303" s="16" t="s">
        <v>351</v>
      </c>
      <c r="C303" s="17"/>
      <c r="D303" s="17"/>
      <c r="E303" s="17"/>
      <c r="F303" s="17"/>
      <c r="G303" s="19" t="s">
        <v>831</v>
      </c>
      <c r="H303" s="20">
        <v>31966.16</v>
      </c>
      <c r="I303" s="20">
        <v>8851.75</v>
      </c>
      <c r="J303" s="20">
        <v>0</v>
      </c>
      <c r="K303" s="20">
        <v>40817.910000000003</v>
      </c>
      <c r="L303" s="21"/>
    </row>
    <row r="304" spans="1:12" x14ac:dyDescent="0.3">
      <c r="A304" s="18" t="s">
        <v>832</v>
      </c>
      <c r="B304" s="16" t="s">
        <v>351</v>
      </c>
      <c r="C304" s="17"/>
      <c r="D304" s="17"/>
      <c r="E304" s="17"/>
      <c r="F304" s="17"/>
      <c r="G304" s="19" t="s">
        <v>833</v>
      </c>
      <c r="H304" s="20">
        <v>960496.5</v>
      </c>
      <c r="I304" s="20">
        <v>13410.41</v>
      </c>
      <c r="J304" s="20">
        <v>0</v>
      </c>
      <c r="K304" s="20">
        <v>973906.91</v>
      </c>
      <c r="L304" s="21"/>
    </row>
    <row r="305" spans="1:12" x14ac:dyDescent="0.3">
      <c r="A305" s="22" t="s">
        <v>351</v>
      </c>
      <c r="B305" s="16" t="s">
        <v>351</v>
      </c>
      <c r="C305" s="17"/>
      <c r="D305" s="17"/>
      <c r="E305" s="17"/>
      <c r="F305" s="17"/>
      <c r="G305" s="23" t="s">
        <v>351</v>
      </c>
      <c r="H305" s="24"/>
      <c r="I305" s="24"/>
      <c r="J305" s="24"/>
      <c r="K305" s="24"/>
      <c r="L305" s="25"/>
    </row>
    <row r="306" spans="1:12" x14ac:dyDescent="0.3">
      <c r="A306" s="10" t="s">
        <v>836</v>
      </c>
      <c r="B306" s="16" t="s">
        <v>351</v>
      </c>
      <c r="C306" s="17"/>
      <c r="D306" s="17"/>
      <c r="E306" s="17"/>
      <c r="F306" s="11" t="s">
        <v>837</v>
      </c>
      <c r="G306" s="12"/>
      <c r="H306" s="13">
        <v>3200</v>
      </c>
      <c r="I306" s="13">
        <v>4550</v>
      </c>
      <c r="J306" s="13">
        <v>0</v>
      </c>
      <c r="K306" s="13">
        <v>7750</v>
      </c>
      <c r="L306" s="46">
        <f>I306-J306</f>
        <v>4550</v>
      </c>
    </row>
    <row r="307" spans="1:12" x14ac:dyDescent="0.3">
      <c r="A307" s="18" t="s">
        <v>838</v>
      </c>
      <c r="B307" s="16" t="s">
        <v>351</v>
      </c>
      <c r="C307" s="17"/>
      <c r="D307" s="17"/>
      <c r="E307" s="17"/>
      <c r="F307" s="17"/>
      <c r="G307" s="19" t="s">
        <v>839</v>
      </c>
      <c r="H307" s="20">
        <v>3200</v>
      </c>
      <c r="I307" s="20">
        <v>800</v>
      </c>
      <c r="J307" s="20">
        <v>0</v>
      </c>
      <c r="K307" s="20">
        <v>4000</v>
      </c>
      <c r="L307" s="21"/>
    </row>
    <row r="308" spans="1:12" x14ac:dyDescent="0.3">
      <c r="A308" s="18" t="s">
        <v>840</v>
      </c>
      <c r="B308" s="16" t="s">
        <v>351</v>
      </c>
      <c r="C308" s="17"/>
      <c r="D308" s="17"/>
      <c r="E308" s="17"/>
      <c r="F308" s="17"/>
      <c r="G308" s="19" t="s">
        <v>841</v>
      </c>
      <c r="H308" s="20">
        <v>0</v>
      </c>
      <c r="I308" s="20">
        <v>3750</v>
      </c>
      <c r="J308" s="20">
        <v>0</v>
      </c>
      <c r="K308" s="20">
        <v>3750</v>
      </c>
      <c r="L308" s="21"/>
    </row>
    <row r="309" spans="1:12" x14ac:dyDescent="0.3">
      <c r="A309" s="22" t="s">
        <v>351</v>
      </c>
      <c r="B309" s="16" t="s">
        <v>351</v>
      </c>
      <c r="C309" s="17"/>
      <c r="D309" s="17"/>
      <c r="E309" s="17"/>
      <c r="F309" s="17"/>
      <c r="G309" s="23" t="s">
        <v>351</v>
      </c>
      <c r="H309" s="24"/>
      <c r="I309" s="24"/>
      <c r="J309" s="24"/>
      <c r="K309" s="24"/>
      <c r="L309" s="25"/>
    </row>
    <row r="310" spans="1:12" x14ac:dyDescent="0.3">
      <c r="A310" s="10" t="s">
        <v>842</v>
      </c>
      <c r="B310" s="16" t="s">
        <v>351</v>
      </c>
      <c r="C310" s="17"/>
      <c r="D310" s="17"/>
      <c r="E310" s="17"/>
      <c r="F310" s="11" t="s">
        <v>843</v>
      </c>
      <c r="G310" s="12"/>
      <c r="H310" s="13">
        <v>56348.55</v>
      </c>
      <c r="I310" s="13">
        <v>14556.72</v>
      </c>
      <c r="J310" s="13">
        <v>0</v>
      </c>
      <c r="K310" s="13">
        <v>70905.27</v>
      </c>
      <c r="L310" s="46">
        <f>I310-J310</f>
        <v>14556.72</v>
      </c>
    </row>
    <row r="311" spans="1:12" x14ac:dyDescent="0.3">
      <c r="A311" s="18" t="s">
        <v>844</v>
      </c>
      <c r="B311" s="16" t="s">
        <v>351</v>
      </c>
      <c r="C311" s="17"/>
      <c r="D311" s="17"/>
      <c r="E311" s="17"/>
      <c r="F311" s="17"/>
      <c r="G311" s="19" t="s">
        <v>845</v>
      </c>
      <c r="H311" s="20">
        <v>56348.55</v>
      </c>
      <c r="I311" s="20">
        <v>14556.72</v>
      </c>
      <c r="J311" s="20">
        <v>0</v>
      </c>
      <c r="K311" s="20">
        <v>70905.27</v>
      </c>
      <c r="L311" s="21"/>
    </row>
    <row r="312" spans="1:12" x14ac:dyDescent="0.3">
      <c r="A312" s="22" t="s">
        <v>351</v>
      </c>
      <c r="B312" s="16" t="s">
        <v>351</v>
      </c>
      <c r="C312" s="17"/>
      <c r="D312" s="17"/>
      <c r="E312" s="17"/>
      <c r="F312" s="17"/>
      <c r="G312" s="23" t="s">
        <v>351</v>
      </c>
      <c r="H312" s="24"/>
      <c r="I312" s="24"/>
      <c r="J312" s="24"/>
      <c r="K312" s="24"/>
      <c r="L312" s="25"/>
    </row>
    <row r="313" spans="1:12" x14ac:dyDescent="0.3">
      <c r="A313" s="10" t="s">
        <v>846</v>
      </c>
      <c r="B313" s="16" t="s">
        <v>351</v>
      </c>
      <c r="C313" s="17"/>
      <c r="D313" s="17"/>
      <c r="E313" s="17"/>
      <c r="F313" s="11" t="s">
        <v>805</v>
      </c>
      <c r="G313" s="12"/>
      <c r="H313" s="13">
        <v>263435.88</v>
      </c>
      <c r="I313" s="13">
        <v>2872.92</v>
      </c>
      <c r="J313" s="13">
        <v>0</v>
      </c>
      <c r="K313" s="13">
        <v>266308.8</v>
      </c>
      <c r="L313" s="46">
        <f>I313-J313</f>
        <v>2872.92</v>
      </c>
    </row>
    <row r="314" spans="1:12" x14ac:dyDescent="0.3">
      <c r="A314" s="18" t="s">
        <v>847</v>
      </c>
      <c r="B314" s="16" t="s">
        <v>351</v>
      </c>
      <c r="C314" s="17"/>
      <c r="D314" s="17"/>
      <c r="E314" s="17"/>
      <c r="F314" s="17"/>
      <c r="G314" s="19" t="s">
        <v>807</v>
      </c>
      <c r="H314" s="20">
        <v>619</v>
      </c>
      <c r="I314" s="20">
        <v>2512.8200000000002</v>
      </c>
      <c r="J314" s="20">
        <v>0</v>
      </c>
      <c r="K314" s="20">
        <v>3131.82</v>
      </c>
      <c r="L314" s="21"/>
    </row>
    <row r="315" spans="1:12" x14ac:dyDescent="0.3">
      <c r="A315" s="18" t="s">
        <v>850</v>
      </c>
      <c r="B315" s="16" t="s">
        <v>351</v>
      </c>
      <c r="C315" s="17"/>
      <c r="D315" s="17"/>
      <c r="E315" s="17"/>
      <c r="F315" s="17"/>
      <c r="G315" s="19" t="s">
        <v>851</v>
      </c>
      <c r="H315" s="20">
        <v>246347.88</v>
      </c>
      <c r="I315" s="20">
        <v>0</v>
      </c>
      <c r="J315" s="20">
        <v>0</v>
      </c>
      <c r="K315" s="20">
        <v>246347.88</v>
      </c>
      <c r="L315" s="21"/>
    </row>
    <row r="316" spans="1:12" x14ac:dyDescent="0.3">
      <c r="A316" s="18" t="s">
        <v>852</v>
      </c>
      <c r="B316" s="16" t="s">
        <v>351</v>
      </c>
      <c r="C316" s="17"/>
      <c r="D316" s="17"/>
      <c r="E316" s="17"/>
      <c r="F316" s="17"/>
      <c r="G316" s="19" t="s">
        <v>809</v>
      </c>
      <c r="H316" s="20">
        <v>16469</v>
      </c>
      <c r="I316" s="20">
        <v>360.1</v>
      </c>
      <c r="J316" s="20">
        <v>0</v>
      </c>
      <c r="K316" s="20">
        <v>16829.099999999999</v>
      </c>
      <c r="L316" s="21"/>
    </row>
    <row r="317" spans="1:12" x14ac:dyDescent="0.3">
      <c r="A317" s="22" t="s">
        <v>351</v>
      </c>
      <c r="B317" s="16" t="s">
        <v>351</v>
      </c>
      <c r="C317" s="17"/>
      <c r="D317" s="17"/>
      <c r="E317" s="17"/>
      <c r="F317" s="17"/>
      <c r="G317" s="23" t="s">
        <v>351</v>
      </c>
      <c r="H317" s="24"/>
      <c r="I317" s="24"/>
      <c r="J317" s="24"/>
      <c r="K317" s="24"/>
      <c r="L317" s="25"/>
    </row>
    <row r="318" spans="1:12" x14ac:dyDescent="0.3">
      <c r="A318" s="10" t="s">
        <v>853</v>
      </c>
      <c r="B318" s="15" t="s">
        <v>351</v>
      </c>
      <c r="C318" s="11" t="s">
        <v>854</v>
      </c>
      <c r="D318" s="12"/>
      <c r="E318" s="12"/>
      <c r="F318" s="12"/>
      <c r="G318" s="12"/>
      <c r="H318" s="13">
        <v>108186.77</v>
      </c>
      <c r="I318" s="13">
        <v>11060.64</v>
      </c>
      <c r="J318" s="13">
        <v>0.05</v>
      </c>
      <c r="K318" s="13">
        <v>119247.36</v>
      </c>
      <c r="L318" s="14"/>
    </row>
    <row r="319" spans="1:12" x14ac:dyDescent="0.3">
      <c r="A319" s="10" t="s">
        <v>855</v>
      </c>
      <c r="B319" s="16" t="s">
        <v>351</v>
      </c>
      <c r="C319" s="17"/>
      <c r="D319" s="11" t="s">
        <v>854</v>
      </c>
      <c r="E319" s="12"/>
      <c r="F319" s="12"/>
      <c r="G319" s="12"/>
      <c r="H319" s="13">
        <v>108186.77</v>
      </c>
      <c r="I319" s="13">
        <v>11060.64</v>
      </c>
      <c r="J319" s="13">
        <v>0.05</v>
      </c>
      <c r="K319" s="13">
        <v>119247.36</v>
      </c>
      <c r="L319" s="14"/>
    </row>
    <row r="320" spans="1:12" x14ac:dyDescent="0.3">
      <c r="A320" s="10" t="s">
        <v>856</v>
      </c>
      <c r="B320" s="16" t="s">
        <v>351</v>
      </c>
      <c r="C320" s="17"/>
      <c r="D320" s="17"/>
      <c r="E320" s="11" t="s">
        <v>857</v>
      </c>
      <c r="F320" s="12"/>
      <c r="G320" s="12"/>
      <c r="H320" s="13">
        <v>108186.77</v>
      </c>
      <c r="I320" s="13">
        <v>11060.64</v>
      </c>
      <c r="J320" s="13">
        <v>0.05</v>
      </c>
      <c r="K320" s="13">
        <v>119247.36</v>
      </c>
      <c r="L320" s="14"/>
    </row>
    <row r="321" spans="1:12" x14ac:dyDescent="0.3">
      <c r="A321" s="10" t="s">
        <v>858</v>
      </c>
      <c r="B321" s="16" t="s">
        <v>351</v>
      </c>
      <c r="C321" s="17"/>
      <c r="D321" s="17"/>
      <c r="E321" s="17"/>
      <c r="F321" s="11" t="s">
        <v>859</v>
      </c>
      <c r="G321" s="12"/>
      <c r="H321" s="13">
        <v>91476.15</v>
      </c>
      <c r="I321" s="13">
        <v>6577.74</v>
      </c>
      <c r="J321" s="13">
        <v>0</v>
      </c>
      <c r="K321" s="13">
        <v>98053.89</v>
      </c>
      <c r="L321" s="46">
        <f>I321-J321</f>
        <v>6577.74</v>
      </c>
    </row>
    <row r="322" spans="1:12" x14ac:dyDescent="0.3">
      <c r="A322" s="18" t="s">
        <v>860</v>
      </c>
      <c r="B322" s="16" t="s">
        <v>351</v>
      </c>
      <c r="C322" s="17"/>
      <c r="D322" s="17"/>
      <c r="E322" s="17"/>
      <c r="F322" s="17"/>
      <c r="G322" s="19" t="s">
        <v>861</v>
      </c>
      <c r="H322" s="20">
        <v>91476.15</v>
      </c>
      <c r="I322" s="20">
        <v>6577.74</v>
      </c>
      <c r="J322" s="20">
        <v>0</v>
      </c>
      <c r="K322" s="20">
        <v>98053.89</v>
      </c>
      <c r="L322" s="21"/>
    </row>
    <row r="323" spans="1:12" x14ac:dyDescent="0.3">
      <c r="A323" s="22" t="s">
        <v>351</v>
      </c>
      <c r="B323" s="16" t="s">
        <v>351</v>
      </c>
      <c r="C323" s="17"/>
      <c r="D323" s="17"/>
      <c r="E323" s="17"/>
      <c r="F323" s="17"/>
      <c r="G323" s="23" t="s">
        <v>351</v>
      </c>
      <c r="H323" s="24"/>
      <c r="I323" s="24"/>
      <c r="J323" s="24"/>
      <c r="K323" s="24"/>
      <c r="L323" s="25"/>
    </row>
    <row r="324" spans="1:12" x14ac:dyDescent="0.3">
      <c r="A324" s="10" t="s">
        <v>862</v>
      </c>
      <c r="B324" s="16" t="s">
        <v>351</v>
      </c>
      <c r="C324" s="17"/>
      <c r="D324" s="17"/>
      <c r="E324" s="17"/>
      <c r="F324" s="11" t="s">
        <v>863</v>
      </c>
      <c r="G324" s="12"/>
      <c r="H324" s="13">
        <v>2900</v>
      </c>
      <c r="I324" s="13">
        <v>1600</v>
      </c>
      <c r="J324" s="13">
        <v>0</v>
      </c>
      <c r="K324" s="13">
        <v>4500</v>
      </c>
      <c r="L324" s="46">
        <f>I324-J324</f>
        <v>1600</v>
      </c>
    </row>
    <row r="325" spans="1:12" x14ac:dyDescent="0.3">
      <c r="A325" s="18" t="s">
        <v>864</v>
      </c>
      <c r="B325" s="16" t="s">
        <v>351</v>
      </c>
      <c r="C325" s="17"/>
      <c r="D325" s="17"/>
      <c r="E325" s="17"/>
      <c r="F325" s="17"/>
      <c r="G325" s="19" t="s">
        <v>865</v>
      </c>
      <c r="H325" s="20">
        <v>2900</v>
      </c>
      <c r="I325" s="20">
        <v>1600</v>
      </c>
      <c r="J325" s="20">
        <v>0</v>
      </c>
      <c r="K325" s="20">
        <v>4500</v>
      </c>
      <c r="L325" s="21"/>
    </row>
    <row r="326" spans="1:12" x14ac:dyDescent="0.3">
      <c r="A326" s="22" t="s">
        <v>351</v>
      </c>
      <c r="B326" s="16" t="s">
        <v>351</v>
      </c>
      <c r="C326" s="17"/>
      <c r="D326" s="17"/>
      <c r="E326" s="17"/>
      <c r="F326" s="17"/>
      <c r="G326" s="23" t="s">
        <v>351</v>
      </c>
      <c r="H326" s="24"/>
      <c r="I326" s="24"/>
      <c r="J326" s="24"/>
      <c r="K326" s="24"/>
      <c r="L326" s="25"/>
    </row>
    <row r="327" spans="1:12" x14ac:dyDescent="0.3">
      <c r="A327" s="10" t="s">
        <v>866</v>
      </c>
      <c r="B327" s="16" t="s">
        <v>351</v>
      </c>
      <c r="C327" s="17"/>
      <c r="D327" s="17"/>
      <c r="E327" s="17"/>
      <c r="F327" s="11" t="s">
        <v>867</v>
      </c>
      <c r="G327" s="12"/>
      <c r="H327" s="13">
        <v>6665.46</v>
      </c>
      <c r="I327" s="13">
        <v>1096.5899999999999</v>
      </c>
      <c r="J327" s="13">
        <v>0</v>
      </c>
      <c r="K327" s="13">
        <v>7762.05</v>
      </c>
      <c r="L327" s="46">
        <f>I327-J327</f>
        <v>1096.5899999999999</v>
      </c>
    </row>
    <row r="328" spans="1:12" x14ac:dyDescent="0.3">
      <c r="A328" s="18" t="s">
        <v>868</v>
      </c>
      <c r="B328" s="16" t="s">
        <v>351</v>
      </c>
      <c r="C328" s="17"/>
      <c r="D328" s="17"/>
      <c r="E328" s="17"/>
      <c r="F328" s="17"/>
      <c r="G328" s="19" t="s">
        <v>869</v>
      </c>
      <c r="H328" s="20">
        <v>6665.46</v>
      </c>
      <c r="I328" s="20">
        <v>1096.5899999999999</v>
      </c>
      <c r="J328" s="20">
        <v>0</v>
      </c>
      <c r="K328" s="20">
        <v>7762.05</v>
      </c>
      <c r="L328" s="21"/>
    </row>
    <row r="329" spans="1:12" x14ac:dyDescent="0.3">
      <c r="A329" s="22" t="s">
        <v>351</v>
      </c>
      <c r="B329" s="16" t="s">
        <v>351</v>
      </c>
      <c r="C329" s="17"/>
      <c r="D329" s="17"/>
      <c r="E329" s="17"/>
      <c r="F329" s="17"/>
      <c r="G329" s="23" t="s">
        <v>351</v>
      </c>
      <c r="H329" s="24"/>
      <c r="I329" s="24"/>
      <c r="J329" s="24"/>
      <c r="K329" s="24"/>
      <c r="L329" s="25"/>
    </row>
    <row r="330" spans="1:12" x14ac:dyDescent="0.3">
      <c r="A330" s="10" t="s">
        <v>870</v>
      </c>
      <c r="B330" s="16" t="s">
        <v>351</v>
      </c>
      <c r="C330" s="17"/>
      <c r="D330" s="17"/>
      <c r="E330" s="17"/>
      <c r="F330" s="11" t="s">
        <v>805</v>
      </c>
      <c r="G330" s="12"/>
      <c r="H330" s="13">
        <v>7145.16</v>
      </c>
      <c r="I330" s="13">
        <v>1786.31</v>
      </c>
      <c r="J330" s="13">
        <v>0.05</v>
      </c>
      <c r="K330" s="13">
        <v>8931.42</v>
      </c>
      <c r="L330" s="46">
        <f>I330-J330</f>
        <v>1786.26</v>
      </c>
    </row>
    <row r="331" spans="1:12" x14ac:dyDescent="0.3">
      <c r="A331" s="18" t="s">
        <v>872</v>
      </c>
      <c r="B331" s="16" t="s">
        <v>351</v>
      </c>
      <c r="C331" s="17"/>
      <c r="D331" s="17"/>
      <c r="E331" s="17"/>
      <c r="F331" s="17"/>
      <c r="G331" s="19" t="s">
        <v>873</v>
      </c>
      <c r="H331" s="20">
        <v>7145.16</v>
      </c>
      <c r="I331" s="20">
        <v>1786.31</v>
      </c>
      <c r="J331" s="20">
        <v>0.05</v>
      </c>
      <c r="K331" s="20">
        <v>8931.42</v>
      </c>
      <c r="L331" s="21"/>
    </row>
    <row r="332" spans="1:12" x14ac:dyDescent="0.3">
      <c r="A332" s="10" t="s">
        <v>351</v>
      </c>
      <c r="B332" s="16" t="s">
        <v>351</v>
      </c>
      <c r="C332" s="17"/>
      <c r="D332" s="17"/>
      <c r="E332" s="11" t="s">
        <v>351</v>
      </c>
      <c r="F332" s="12"/>
      <c r="G332" s="12"/>
      <c r="H332" s="9"/>
      <c r="I332" s="9"/>
      <c r="J332" s="9"/>
      <c r="K332" s="9"/>
      <c r="L332" s="12"/>
    </row>
    <row r="333" spans="1:12" x14ac:dyDescent="0.3">
      <c r="A333" s="10" t="s">
        <v>874</v>
      </c>
      <c r="B333" s="15" t="s">
        <v>351</v>
      </c>
      <c r="C333" s="11" t="s">
        <v>875</v>
      </c>
      <c r="D333" s="12"/>
      <c r="E333" s="12"/>
      <c r="F333" s="12"/>
      <c r="G333" s="12"/>
      <c r="H333" s="13">
        <v>555198.81000000006</v>
      </c>
      <c r="I333" s="13">
        <v>326221.71999999997</v>
      </c>
      <c r="J333" s="13">
        <v>0</v>
      </c>
      <c r="K333" s="13">
        <v>881420.53</v>
      </c>
      <c r="L333" s="14"/>
    </row>
    <row r="334" spans="1:12" x14ac:dyDescent="0.3">
      <c r="A334" s="10" t="s">
        <v>876</v>
      </c>
      <c r="B334" s="16" t="s">
        <v>351</v>
      </c>
      <c r="C334" s="17"/>
      <c r="D334" s="11" t="s">
        <v>875</v>
      </c>
      <c r="E334" s="12"/>
      <c r="F334" s="12"/>
      <c r="G334" s="12"/>
      <c r="H334" s="13">
        <v>555198.81000000006</v>
      </c>
      <c r="I334" s="13">
        <v>326221.71999999997</v>
      </c>
      <c r="J334" s="13">
        <v>0</v>
      </c>
      <c r="K334" s="13">
        <v>881420.53</v>
      </c>
      <c r="L334" s="14"/>
    </row>
    <row r="335" spans="1:12" x14ac:dyDescent="0.3">
      <c r="A335" s="10" t="s">
        <v>877</v>
      </c>
      <c r="B335" s="16" t="s">
        <v>351</v>
      </c>
      <c r="C335" s="17"/>
      <c r="D335" s="17"/>
      <c r="E335" s="11" t="s">
        <v>875</v>
      </c>
      <c r="F335" s="12"/>
      <c r="G335" s="12"/>
      <c r="H335" s="13">
        <v>555198.81000000006</v>
      </c>
      <c r="I335" s="13">
        <v>326221.71999999997</v>
      </c>
      <c r="J335" s="13">
        <v>0</v>
      </c>
      <c r="K335" s="13">
        <v>881420.53</v>
      </c>
      <c r="L335" s="14"/>
    </row>
    <row r="336" spans="1:12" x14ac:dyDescent="0.3">
      <c r="A336" s="10" t="s">
        <v>878</v>
      </c>
      <c r="B336" s="16" t="s">
        <v>351</v>
      </c>
      <c r="C336" s="17"/>
      <c r="D336" s="17"/>
      <c r="E336" s="17"/>
      <c r="F336" s="11" t="s">
        <v>863</v>
      </c>
      <c r="G336" s="12"/>
      <c r="H336" s="13">
        <v>318694.13</v>
      </c>
      <c r="I336" s="13">
        <v>130986.97</v>
      </c>
      <c r="J336" s="13">
        <v>0</v>
      </c>
      <c r="K336" s="13">
        <v>449681.1</v>
      </c>
      <c r="L336" s="46">
        <f>I336-J336</f>
        <v>130986.97</v>
      </c>
    </row>
    <row r="337" spans="1:12" x14ac:dyDescent="0.3">
      <c r="A337" s="18" t="s">
        <v>879</v>
      </c>
      <c r="B337" s="16" t="s">
        <v>351</v>
      </c>
      <c r="C337" s="17"/>
      <c r="D337" s="17"/>
      <c r="E337" s="17"/>
      <c r="F337" s="17"/>
      <c r="G337" s="19" t="s">
        <v>880</v>
      </c>
      <c r="H337" s="28">
        <v>318694.13</v>
      </c>
      <c r="I337" s="28">
        <v>130986.97</v>
      </c>
      <c r="J337" s="28">
        <v>0</v>
      </c>
      <c r="K337" s="28">
        <v>449681.1</v>
      </c>
      <c r="L337" s="21"/>
    </row>
    <row r="338" spans="1:12" x14ac:dyDescent="0.3">
      <c r="A338" s="22" t="s">
        <v>351</v>
      </c>
      <c r="B338" s="16" t="s">
        <v>351</v>
      </c>
      <c r="C338" s="17"/>
      <c r="D338" s="17"/>
      <c r="E338" s="17"/>
      <c r="F338" s="17"/>
      <c r="G338" s="23" t="s">
        <v>351</v>
      </c>
      <c r="H338" s="31"/>
      <c r="I338" s="31"/>
      <c r="J338" s="31"/>
      <c r="K338" s="31"/>
      <c r="L338" s="25"/>
    </row>
    <row r="339" spans="1:12" x14ac:dyDescent="0.3">
      <c r="A339" s="10" t="s">
        <v>881</v>
      </c>
      <c r="B339" s="16" t="s">
        <v>351</v>
      </c>
      <c r="C339" s="17"/>
      <c r="D339" s="17"/>
      <c r="E339" s="17"/>
      <c r="F339" s="11" t="s">
        <v>882</v>
      </c>
      <c r="G339" s="12"/>
      <c r="H339" s="13">
        <v>227957.68</v>
      </c>
      <c r="I339" s="13">
        <v>191374.75</v>
      </c>
      <c r="J339" s="13">
        <v>0</v>
      </c>
      <c r="K339" s="13">
        <v>419332.43</v>
      </c>
      <c r="L339" s="14"/>
    </row>
    <row r="340" spans="1:12" x14ac:dyDescent="0.3">
      <c r="A340" s="18" t="s">
        <v>883</v>
      </c>
      <c r="B340" s="16" t="s">
        <v>351</v>
      </c>
      <c r="C340" s="17"/>
      <c r="D340" s="17"/>
      <c r="E340" s="17"/>
      <c r="F340" s="17"/>
      <c r="G340" s="19" t="s">
        <v>884</v>
      </c>
      <c r="H340" s="20">
        <v>199660</v>
      </c>
      <c r="I340" s="20">
        <v>183090</v>
      </c>
      <c r="J340" s="20">
        <v>0</v>
      </c>
      <c r="K340" s="20">
        <v>382750</v>
      </c>
      <c r="L340" s="46">
        <f t="shared" ref="L340:L341" si="2">I340-J340</f>
        <v>183090</v>
      </c>
    </row>
    <row r="341" spans="1:12" x14ac:dyDescent="0.3">
      <c r="A341" s="18" t="s">
        <v>885</v>
      </c>
      <c r="B341" s="16" t="s">
        <v>351</v>
      </c>
      <c r="C341" s="17"/>
      <c r="D341" s="17"/>
      <c r="E341" s="17"/>
      <c r="F341" s="17"/>
      <c r="G341" s="19" t="s">
        <v>886</v>
      </c>
      <c r="H341" s="20">
        <v>28297.68</v>
      </c>
      <c r="I341" s="20">
        <v>8284.75</v>
      </c>
      <c r="J341" s="20">
        <v>0</v>
      </c>
      <c r="K341" s="20">
        <v>36582.43</v>
      </c>
      <c r="L341" s="46">
        <f t="shared" si="2"/>
        <v>8284.75</v>
      </c>
    </row>
    <row r="342" spans="1:12" x14ac:dyDescent="0.3">
      <c r="A342" s="22" t="s">
        <v>351</v>
      </c>
      <c r="B342" s="16" t="s">
        <v>351</v>
      </c>
      <c r="C342" s="17"/>
      <c r="D342" s="17"/>
      <c r="E342" s="17"/>
      <c r="F342" s="17"/>
      <c r="G342" s="23" t="s">
        <v>351</v>
      </c>
      <c r="H342" s="24"/>
      <c r="I342" s="24"/>
      <c r="J342" s="24"/>
      <c r="K342" s="24"/>
      <c r="L342" s="25"/>
    </row>
    <row r="343" spans="1:12" x14ac:dyDescent="0.3">
      <c r="A343" s="10" t="s">
        <v>887</v>
      </c>
      <c r="B343" s="16" t="s">
        <v>351</v>
      </c>
      <c r="C343" s="17"/>
      <c r="D343" s="17"/>
      <c r="E343" s="17"/>
      <c r="F343" s="11" t="s">
        <v>805</v>
      </c>
      <c r="G343" s="12"/>
      <c r="H343" s="13">
        <v>8547</v>
      </c>
      <c r="I343" s="13">
        <v>3860</v>
      </c>
      <c r="J343" s="13">
        <v>0</v>
      </c>
      <c r="K343" s="13">
        <v>12407</v>
      </c>
      <c r="L343" s="46">
        <f>I343-J343</f>
        <v>3860</v>
      </c>
    </row>
    <row r="344" spans="1:12" x14ac:dyDescent="0.3">
      <c r="A344" s="18" t="s">
        <v>888</v>
      </c>
      <c r="B344" s="16" t="s">
        <v>351</v>
      </c>
      <c r="C344" s="17"/>
      <c r="D344" s="17"/>
      <c r="E344" s="17"/>
      <c r="F344" s="17"/>
      <c r="G344" s="19" t="s">
        <v>807</v>
      </c>
      <c r="H344" s="20">
        <v>8047</v>
      </c>
      <c r="I344" s="20">
        <v>3860</v>
      </c>
      <c r="J344" s="20">
        <v>0</v>
      </c>
      <c r="K344" s="20">
        <v>11907</v>
      </c>
      <c r="L344" s="21"/>
    </row>
    <row r="345" spans="1:12" x14ac:dyDescent="0.3">
      <c r="A345" s="18" t="s">
        <v>889</v>
      </c>
      <c r="B345" s="16" t="s">
        <v>351</v>
      </c>
      <c r="C345" s="17"/>
      <c r="D345" s="17"/>
      <c r="E345" s="17"/>
      <c r="F345" s="17"/>
      <c r="G345" s="19" t="s">
        <v>809</v>
      </c>
      <c r="H345" s="20">
        <v>500</v>
      </c>
      <c r="I345" s="20">
        <v>0</v>
      </c>
      <c r="J345" s="20">
        <v>0</v>
      </c>
      <c r="K345" s="20">
        <v>500</v>
      </c>
      <c r="L345" s="21"/>
    </row>
    <row r="346" spans="1:12" x14ac:dyDescent="0.3">
      <c r="A346" s="22" t="s">
        <v>351</v>
      </c>
      <c r="B346" s="16" t="s">
        <v>351</v>
      </c>
      <c r="C346" s="17"/>
      <c r="D346" s="17"/>
      <c r="E346" s="17"/>
      <c r="F346" s="17"/>
      <c r="G346" s="23" t="s">
        <v>351</v>
      </c>
      <c r="H346" s="24"/>
      <c r="I346" s="24"/>
      <c r="J346" s="24"/>
      <c r="K346" s="24"/>
      <c r="L346" s="25"/>
    </row>
    <row r="347" spans="1:12" x14ac:dyDescent="0.3">
      <c r="A347" s="10" t="s">
        <v>890</v>
      </c>
      <c r="B347" s="15" t="s">
        <v>351</v>
      </c>
      <c r="C347" s="11" t="s">
        <v>891</v>
      </c>
      <c r="D347" s="12"/>
      <c r="E347" s="12"/>
      <c r="F347" s="12"/>
      <c r="G347" s="12"/>
      <c r="H347" s="13">
        <v>602834.63</v>
      </c>
      <c r="I347" s="13">
        <v>193165.37</v>
      </c>
      <c r="J347" s="13">
        <v>0</v>
      </c>
      <c r="K347" s="13">
        <v>796000</v>
      </c>
      <c r="L347" s="14"/>
    </row>
    <row r="348" spans="1:12" x14ac:dyDescent="0.3">
      <c r="A348" s="10" t="s">
        <v>892</v>
      </c>
      <c r="B348" s="16" t="s">
        <v>351</v>
      </c>
      <c r="C348" s="17"/>
      <c r="D348" s="11" t="s">
        <v>891</v>
      </c>
      <c r="E348" s="12"/>
      <c r="F348" s="12"/>
      <c r="G348" s="12"/>
      <c r="H348" s="13">
        <v>602834.63</v>
      </c>
      <c r="I348" s="13">
        <v>193165.37</v>
      </c>
      <c r="J348" s="13">
        <v>0</v>
      </c>
      <c r="K348" s="13">
        <v>796000</v>
      </c>
      <c r="L348" s="14"/>
    </row>
    <row r="349" spans="1:12" x14ac:dyDescent="0.3">
      <c r="A349" s="10" t="s">
        <v>893</v>
      </c>
      <c r="B349" s="16" t="s">
        <v>351</v>
      </c>
      <c r="C349" s="17"/>
      <c r="D349" s="17"/>
      <c r="E349" s="11" t="s">
        <v>891</v>
      </c>
      <c r="F349" s="12"/>
      <c r="G349" s="12"/>
      <c r="H349" s="13">
        <v>602834.63</v>
      </c>
      <c r="I349" s="13">
        <v>193165.37</v>
      </c>
      <c r="J349" s="13">
        <v>0</v>
      </c>
      <c r="K349" s="13">
        <v>796000</v>
      </c>
      <c r="L349" s="14"/>
    </row>
    <row r="350" spans="1:12" x14ac:dyDescent="0.3">
      <c r="A350" s="10" t="s">
        <v>894</v>
      </c>
      <c r="B350" s="16" t="s">
        <v>351</v>
      </c>
      <c r="C350" s="17"/>
      <c r="D350" s="17"/>
      <c r="E350" s="17"/>
      <c r="F350" s="11" t="s">
        <v>895</v>
      </c>
      <c r="G350" s="12"/>
      <c r="H350" s="13">
        <v>13000</v>
      </c>
      <c r="I350" s="13">
        <v>13996.08</v>
      </c>
      <c r="J350" s="13">
        <v>0</v>
      </c>
      <c r="K350" s="13">
        <v>26996.080000000002</v>
      </c>
      <c r="L350" s="46">
        <f>I350-J350</f>
        <v>13996.08</v>
      </c>
    </row>
    <row r="351" spans="1:12" x14ac:dyDescent="0.3">
      <c r="A351" s="18" t="s">
        <v>896</v>
      </c>
      <c r="B351" s="16" t="s">
        <v>351</v>
      </c>
      <c r="C351" s="17"/>
      <c r="D351" s="17"/>
      <c r="E351" s="17"/>
      <c r="F351" s="17"/>
      <c r="G351" s="19" t="s">
        <v>895</v>
      </c>
      <c r="H351" s="20">
        <v>13000</v>
      </c>
      <c r="I351" s="20">
        <v>13996.08</v>
      </c>
      <c r="J351" s="20">
        <v>0</v>
      </c>
      <c r="K351" s="20">
        <v>26996.080000000002</v>
      </c>
      <c r="L351" s="21"/>
    </row>
    <row r="352" spans="1:12" x14ac:dyDescent="0.3">
      <c r="A352" s="22" t="s">
        <v>351</v>
      </c>
      <c r="B352" s="16" t="s">
        <v>351</v>
      </c>
      <c r="C352" s="17"/>
      <c r="D352" s="17"/>
      <c r="E352" s="17"/>
      <c r="F352" s="17"/>
      <c r="G352" s="23" t="s">
        <v>351</v>
      </c>
      <c r="H352" s="24"/>
      <c r="I352" s="24"/>
      <c r="J352" s="24"/>
      <c r="K352" s="24"/>
      <c r="L352" s="25"/>
    </row>
    <row r="353" spans="1:12" x14ac:dyDescent="0.3">
      <c r="A353" s="10" t="s">
        <v>897</v>
      </c>
      <c r="B353" s="16" t="s">
        <v>351</v>
      </c>
      <c r="C353" s="17"/>
      <c r="D353" s="17"/>
      <c r="E353" s="17"/>
      <c r="F353" s="11" t="s">
        <v>898</v>
      </c>
      <c r="G353" s="12"/>
      <c r="H353" s="13">
        <v>6976</v>
      </c>
      <c r="I353" s="13">
        <v>3520</v>
      </c>
      <c r="J353" s="13">
        <v>0</v>
      </c>
      <c r="K353" s="13">
        <v>10496</v>
      </c>
      <c r="L353" s="46">
        <f>I353-J353</f>
        <v>3520</v>
      </c>
    </row>
    <row r="354" spans="1:12" x14ac:dyDescent="0.3">
      <c r="A354" s="18" t="s">
        <v>899</v>
      </c>
      <c r="B354" s="16" t="s">
        <v>351</v>
      </c>
      <c r="C354" s="17"/>
      <c r="D354" s="17"/>
      <c r="E354" s="17"/>
      <c r="F354" s="17"/>
      <c r="G354" s="19" t="s">
        <v>900</v>
      </c>
      <c r="H354" s="20">
        <v>1600</v>
      </c>
      <c r="I354" s="20">
        <v>1600</v>
      </c>
      <c r="J354" s="20">
        <v>0</v>
      </c>
      <c r="K354" s="20">
        <v>3200</v>
      </c>
      <c r="L354" s="21"/>
    </row>
    <row r="355" spans="1:12" x14ac:dyDescent="0.3">
      <c r="A355" s="18" t="s">
        <v>901</v>
      </c>
      <c r="B355" s="16" t="s">
        <v>351</v>
      </c>
      <c r="C355" s="17"/>
      <c r="D355" s="17"/>
      <c r="E355" s="17"/>
      <c r="F355" s="17"/>
      <c r="G355" s="19" t="s">
        <v>902</v>
      </c>
      <c r="H355" s="20">
        <v>5376</v>
      </c>
      <c r="I355" s="20">
        <v>1920</v>
      </c>
      <c r="J355" s="20">
        <v>0</v>
      </c>
      <c r="K355" s="20">
        <v>7296</v>
      </c>
      <c r="L355" s="21"/>
    </row>
    <row r="356" spans="1:12" x14ac:dyDescent="0.3">
      <c r="A356" s="22" t="s">
        <v>351</v>
      </c>
      <c r="B356" s="16" t="s">
        <v>351</v>
      </c>
      <c r="C356" s="17"/>
      <c r="D356" s="17"/>
      <c r="E356" s="17"/>
      <c r="F356" s="17"/>
      <c r="G356" s="23" t="s">
        <v>351</v>
      </c>
      <c r="H356" s="24"/>
      <c r="I356" s="24"/>
      <c r="J356" s="24"/>
      <c r="K356" s="24"/>
      <c r="L356" s="25"/>
    </row>
    <row r="357" spans="1:12" x14ac:dyDescent="0.3">
      <c r="A357" s="10" t="s">
        <v>903</v>
      </c>
      <c r="B357" s="16" t="s">
        <v>351</v>
      </c>
      <c r="C357" s="17"/>
      <c r="D357" s="17"/>
      <c r="E357" s="17"/>
      <c r="F357" s="11" t="s">
        <v>904</v>
      </c>
      <c r="G357" s="12"/>
      <c r="H357" s="13">
        <v>1056</v>
      </c>
      <c r="I357" s="13">
        <v>0</v>
      </c>
      <c r="J357" s="13">
        <v>0</v>
      </c>
      <c r="K357" s="13">
        <v>1056</v>
      </c>
      <c r="L357" s="46">
        <f>I357-J357</f>
        <v>0</v>
      </c>
    </row>
    <row r="358" spans="1:12" x14ac:dyDescent="0.3">
      <c r="A358" s="18" t="s">
        <v>905</v>
      </c>
      <c r="B358" s="16" t="s">
        <v>351</v>
      </c>
      <c r="C358" s="17"/>
      <c r="D358" s="17"/>
      <c r="E358" s="17"/>
      <c r="F358" s="17"/>
      <c r="G358" s="19" t="s">
        <v>906</v>
      </c>
      <c r="H358" s="20">
        <v>1056</v>
      </c>
      <c r="I358" s="20">
        <v>0</v>
      </c>
      <c r="J358" s="20">
        <v>0</v>
      </c>
      <c r="K358" s="20">
        <v>1056</v>
      </c>
      <c r="L358" s="21"/>
    </row>
    <row r="359" spans="1:12" x14ac:dyDescent="0.3">
      <c r="A359" s="22" t="s">
        <v>351</v>
      </c>
      <c r="B359" s="16" t="s">
        <v>351</v>
      </c>
      <c r="C359" s="17"/>
      <c r="D359" s="17"/>
      <c r="E359" s="17"/>
      <c r="F359" s="17"/>
      <c r="G359" s="23" t="s">
        <v>351</v>
      </c>
      <c r="H359" s="24"/>
      <c r="I359" s="24"/>
      <c r="J359" s="24"/>
      <c r="K359" s="24"/>
      <c r="L359" s="25"/>
    </row>
    <row r="360" spans="1:12" x14ac:dyDescent="0.3">
      <c r="A360" s="10" t="s">
        <v>907</v>
      </c>
      <c r="B360" s="16" t="s">
        <v>351</v>
      </c>
      <c r="C360" s="17"/>
      <c r="D360" s="17"/>
      <c r="E360" s="17"/>
      <c r="F360" s="11" t="s">
        <v>908</v>
      </c>
      <c r="G360" s="12"/>
      <c r="H360" s="13">
        <v>548714.03</v>
      </c>
      <c r="I360" s="13">
        <v>175649.29</v>
      </c>
      <c r="J360" s="13">
        <v>0</v>
      </c>
      <c r="K360" s="13">
        <v>724363.32</v>
      </c>
      <c r="L360" s="14"/>
    </row>
    <row r="361" spans="1:12" x14ac:dyDescent="0.3">
      <c r="A361" s="18" t="s">
        <v>909</v>
      </c>
      <c r="B361" s="16" t="s">
        <v>351</v>
      </c>
      <c r="C361" s="17"/>
      <c r="D361" s="17"/>
      <c r="E361" s="17"/>
      <c r="F361" s="17"/>
      <c r="G361" s="19" t="s">
        <v>869</v>
      </c>
      <c r="H361" s="20">
        <v>23679.11</v>
      </c>
      <c r="I361" s="20">
        <v>1175.69</v>
      </c>
      <c r="J361" s="20">
        <v>0</v>
      </c>
      <c r="K361" s="20">
        <v>24854.799999999999</v>
      </c>
      <c r="L361" s="46">
        <f t="shared" ref="L361:L368" si="3">I361-J361</f>
        <v>1175.69</v>
      </c>
    </row>
    <row r="362" spans="1:12" x14ac:dyDescent="0.3">
      <c r="A362" s="18" t="s">
        <v>910</v>
      </c>
      <c r="B362" s="16" t="s">
        <v>351</v>
      </c>
      <c r="C362" s="17"/>
      <c r="D362" s="17"/>
      <c r="E362" s="17"/>
      <c r="F362" s="17"/>
      <c r="G362" s="19" t="s">
        <v>911</v>
      </c>
      <c r="H362" s="20">
        <v>248262</v>
      </c>
      <c r="I362" s="20">
        <v>78568</v>
      </c>
      <c r="J362" s="20">
        <v>0</v>
      </c>
      <c r="K362" s="20">
        <v>326830</v>
      </c>
      <c r="L362" s="46">
        <f t="shared" si="3"/>
        <v>78568</v>
      </c>
    </row>
    <row r="363" spans="1:12" x14ac:dyDescent="0.3">
      <c r="A363" s="18" t="s">
        <v>912</v>
      </c>
      <c r="B363" s="16" t="s">
        <v>351</v>
      </c>
      <c r="C363" s="17"/>
      <c r="D363" s="17"/>
      <c r="E363" s="17"/>
      <c r="F363" s="17"/>
      <c r="G363" s="19" t="s">
        <v>913</v>
      </c>
      <c r="H363" s="20">
        <v>98522.95</v>
      </c>
      <c r="I363" s="20">
        <v>13803.63</v>
      </c>
      <c r="J363" s="20">
        <v>0</v>
      </c>
      <c r="K363" s="20">
        <v>112326.58</v>
      </c>
      <c r="L363" s="46">
        <f t="shared" si="3"/>
        <v>13803.63</v>
      </c>
    </row>
    <row r="364" spans="1:12" x14ac:dyDescent="0.3">
      <c r="A364" s="18" t="s">
        <v>914</v>
      </c>
      <c r="B364" s="16" t="s">
        <v>351</v>
      </c>
      <c r="C364" s="17"/>
      <c r="D364" s="17"/>
      <c r="E364" s="17"/>
      <c r="F364" s="17"/>
      <c r="G364" s="19" t="s">
        <v>915</v>
      </c>
      <c r="H364" s="20">
        <v>31924.98</v>
      </c>
      <c r="I364" s="20">
        <v>13530</v>
      </c>
      <c r="J364" s="20">
        <v>0</v>
      </c>
      <c r="K364" s="20">
        <v>45454.98</v>
      </c>
      <c r="L364" s="46">
        <f t="shared" si="3"/>
        <v>13530</v>
      </c>
    </row>
    <row r="365" spans="1:12" x14ac:dyDescent="0.3">
      <c r="A365" s="18" t="s">
        <v>916</v>
      </c>
      <c r="B365" s="16" t="s">
        <v>351</v>
      </c>
      <c r="C365" s="17"/>
      <c r="D365" s="17"/>
      <c r="E365" s="17"/>
      <c r="F365" s="17"/>
      <c r="G365" s="19" t="s">
        <v>917</v>
      </c>
      <c r="H365" s="20">
        <v>123355.81</v>
      </c>
      <c r="I365" s="20">
        <v>45262</v>
      </c>
      <c r="J365" s="20">
        <v>0</v>
      </c>
      <c r="K365" s="20">
        <v>168617.81</v>
      </c>
      <c r="L365" s="46">
        <f t="shared" si="3"/>
        <v>45262</v>
      </c>
    </row>
    <row r="366" spans="1:12" x14ac:dyDescent="0.3">
      <c r="A366" s="18" t="s">
        <v>918</v>
      </c>
      <c r="B366" s="16" t="s">
        <v>351</v>
      </c>
      <c r="C366" s="17"/>
      <c r="D366" s="17"/>
      <c r="E366" s="17"/>
      <c r="F366" s="17"/>
      <c r="G366" s="19" t="s">
        <v>919</v>
      </c>
      <c r="H366" s="20">
        <v>12996.75</v>
      </c>
      <c r="I366" s="20">
        <v>9930.15</v>
      </c>
      <c r="J366" s="20">
        <v>0</v>
      </c>
      <c r="K366" s="20">
        <v>22926.9</v>
      </c>
      <c r="L366" s="46">
        <f t="shared" si="3"/>
        <v>9930.15</v>
      </c>
    </row>
    <row r="367" spans="1:12" x14ac:dyDescent="0.3">
      <c r="A367" s="18" t="s">
        <v>920</v>
      </c>
      <c r="B367" s="16" t="s">
        <v>351</v>
      </c>
      <c r="C367" s="17"/>
      <c r="D367" s="17"/>
      <c r="E367" s="17"/>
      <c r="F367" s="17"/>
      <c r="G367" s="19" t="s">
        <v>921</v>
      </c>
      <c r="H367" s="20">
        <v>6819.63</v>
      </c>
      <c r="I367" s="20">
        <v>10882.88</v>
      </c>
      <c r="J367" s="20">
        <v>0</v>
      </c>
      <c r="K367" s="20">
        <v>17702.509999999998</v>
      </c>
      <c r="L367" s="46">
        <f t="shared" si="3"/>
        <v>10882.88</v>
      </c>
    </row>
    <row r="368" spans="1:12" x14ac:dyDescent="0.3">
      <c r="A368" s="18" t="s">
        <v>922</v>
      </c>
      <c r="B368" s="16" t="s">
        <v>351</v>
      </c>
      <c r="C368" s="17"/>
      <c r="D368" s="17"/>
      <c r="E368" s="17"/>
      <c r="F368" s="17"/>
      <c r="G368" s="19" t="s">
        <v>923</v>
      </c>
      <c r="H368" s="20">
        <v>3152.8</v>
      </c>
      <c r="I368" s="20">
        <v>2496.94</v>
      </c>
      <c r="J368" s="20">
        <v>0</v>
      </c>
      <c r="K368" s="20">
        <v>5649.74</v>
      </c>
      <c r="L368" s="46">
        <f t="shared" si="3"/>
        <v>2496.94</v>
      </c>
    </row>
    <row r="369" spans="1:12" x14ac:dyDescent="0.3">
      <c r="A369" s="22" t="s">
        <v>351</v>
      </c>
      <c r="B369" s="16" t="s">
        <v>351</v>
      </c>
      <c r="C369" s="17"/>
      <c r="D369" s="17"/>
      <c r="E369" s="17"/>
      <c r="F369" s="17"/>
      <c r="G369" s="23" t="s">
        <v>351</v>
      </c>
      <c r="H369" s="24"/>
      <c r="I369" s="24"/>
      <c r="J369" s="24"/>
      <c r="K369" s="24"/>
      <c r="L369" s="25"/>
    </row>
    <row r="370" spans="1:12" x14ac:dyDescent="0.3">
      <c r="A370" s="10" t="s">
        <v>924</v>
      </c>
      <c r="B370" s="16" t="s">
        <v>351</v>
      </c>
      <c r="C370" s="17"/>
      <c r="D370" s="17"/>
      <c r="E370" s="17"/>
      <c r="F370" s="11" t="s">
        <v>805</v>
      </c>
      <c r="G370" s="12"/>
      <c r="H370" s="13">
        <v>33088.6</v>
      </c>
      <c r="I370" s="13">
        <v>0</v>
      </c>
      <c r="J370" s="13">
        <v>0</v>
      </c>
      <c r="K370" s="13">
        <v>33088.6</v>
      </c>
      <c r="L370" s="46">
        <f>I370-J370</f>
        <v>0</v>
      </c>
    </row>
    <row r="371" spans="1:12" x14ac:dyDescent="0.3">
      <c r="A371" s="18" t="s">
        <v>925</v>
      </c>
      <c r="B371" s="16" t="s">
        <v>351</v>
      </c>
      <c r="C371" s="17"/>
      <c r="D371" s="17"/>
      <c r="E371" s="17"/>
      <c r="F371" s="17"/>
      <c r="G371" s="19" t="s">
        <v>807</v>
      </c>
      <c r="H371" s="20">
        <v>4710.6000000000004</v>
      </c>
      <c r="I371" s="20">
        <v>0</v>
      </c>
      <c r="J371" s="20">
        <v>0</v>
      </c>
      <c r="K371" s="20">
        <v>4710.6000000000004</v>
      </c>
      <c r="L371" s="21"/>
    </row>
    <row r="372" spans="1:12" x14ac:dyDescent="0.3">
      <c r="A372" s="18" t="s">
        <v>926</v>
      </c>
      <c r="B372" s="16" t="s">
        <v>351</v>
      </c>
      <c r="C372" s="17"/>
      <c r="D372" s="17"/>
      <c r="E372" s="17"/>
      <c r="F372" s="17"/>
      <c r="G372" s="19" t="s">
        <v>809</v>
      </c>
      <c r="H372" s="20">
        <v>28378</v>
      </c>
      <c r="I372" s="20">
        <v>0</v>
      </c>
      <c r="J372" s="20">
        <v>0</v>
      </c>
      <c r="K372" s="20">
        <v>28378</v>
      </c>
      <c r="L372" s="21"/>
    </row>
    <row r="373" spans="1:12" x14ac:dyDescent="0.3">
      <c r="A373" s="22" t="s">
        <v>351</v>
      </c>
      <c r="B373" s="16" t="s">
        <v>351</v>
      </c>
      <c r="C373" s="17"/>
      <c r="D373" s="17"/>
      <c r="E373" s="17"/>
      <c r="F373" s="17"/>
      <c r="G373" s="23" t="s">
        <v>351</v>
      </c>
      <c r="H373" s="24"/>
      <c r="I373" s="24"/>
      <c r="J373" s="24"/>
      <c r="K373" s="24"/>
      <c r="L373" s="25"/>
    </row>
    <row r="374" spans="1:12" x14ac:dyDescent="0.3">
      <c r="A374" s="10" t="s">
        <v>927</v>
      </c>
      <c r="B374" s="15" t="s">
        <v>351</v>
      </c>
      <c r="C374" s="11" t="s">
        <v>928</v>
      </c>
      <c r="D374" s="12"/>
      <c r="E374" s="12"/>
      <c r="F374" s="12"/>
      <c r="G374" s="12"/>
      <c r="H374" s="13">
        <v>125911.31</v>
      </c>
      <c r="I374" s="13">
        <v>56090.5</v>
      </c>
      <c r="J374" s="13">
        <v>0.03</v>
      </c>
      <c r="K374" s="13">
        <v>182001.78</v>
      </c>
      <c r="L374" s="14"/>
    </row>
    <row r="375" spans="1:12" x14ac:dyDescent="0.3">
      <c r="A375" s="10" t="s">
        <v>929</v>
      </c>
      <c r="B375" s="16" t="s">
        <v>351</v>
      </c>
      <c r="C375" s="17"/>
      <c r="D375" s="11" t="s">
        <v>928</v>
      </c>
      <c r="E375" s="12"/>
      <c r="F375" s="12"/>
      <c r="G375" s="12"/>
      <c r="H375" s="13">
        <v>125911.31</v>
      </c>
      <c r="I375" s="13">
        <v>56090.5</v>
      </c>
      <c r="J375" s="13">
        <v>0.03</v>
      </c>
      <c r="K375" s="13">
        <v>182001.78</v>
      </c>
      <c r="L375" s="14"/>
    </row>
    <row r="376" spans="1:12" x14ac:dyDescent="0.3">
      <c r="A376" s="10" t="s">
        <v>930</v>
      </c>
      <c r="B376" s="16" t="s">
        <v>351</v>
      </c>
      <c r="C376" s="17"/>
      <c r="D376" s="17"/>
      <c r="E376" s="11" t="s">
        <v>928</v>
      </c>
      <c r="F376" s="12"/>
      <c r="G376" s="12"/>
      <c r="H376" s="13">
        <v>125911.31</v>
      </c>
      <c r="I376" s="13">
        <v>56090.5</v>
      </c>
      <c r="J376" s="13">
        <v>0.03</v>
      </c>
      <c r="K376" s="13">
        <v>182001.78</v>
      </c>
      <c r="L376" s="14"/>
    </row>
    <row r="377" spans="1:12" x14ac:dyDescent="0.3">
      <c r="A377" s="10" t="s">
        <v>931</v>
      </c>
      <c r="B377" s="16" t="s">
        <v>351</v>
      </c>
      <c r="C377" s="17"/>
      <c r="D377" s="17"/>
      <c r="E377" s="17"/>
      <c r="F377" s="11" t="s">
        <v>932</v>
      </c>
      <c r="G377" s="12"/>
      <c r="H377" s="13">
        <v>12550.03</v>
      </c>
      <c r="I377" s="13">
        <v>3137.53</v>
      </c>
      <c r="J377" s="13">
        <v>0.03</v>
      </c>
      <c r="K377" s="13">
        <v>15687.53</v>
      </c>
      <c r="L377" s="46">
        <f>I377-J377</f>
        <v>3137.5</v>
      </c>
    </row>
    <row r="378" spans="1:12" x14ac:dyDescent="0.3">
      <c r="A378" s="18" t="s">
        <v>933</v>
      </c>
      <c r="B378" s="16" t="s">
        <v>351</v>
      </c>
      <c r="C378" s="17"/>
      <c r="D378" s="17"/>
      <c r="E378" s="17"/>
      <c r="F378" s="17"/>
      <c r="G378" s="19" t="s">
        <v>934</v>
      </c>
      <c r="H378" s="20">
        <v>6950.03</v>
      </c>
      <c r="I378" s="20">
        <v>1737.53</v>
      </c>
      <c r="J378" s="20">
        <v>0.03</v>
      </c>
      <c r="K378" s="20">
        <v>8687.5300000000007</v>
      </c>
      <c r="L378" s="21"/>
    </row>
    <row r="379" spans="1:12" x14ac:dyDescent="0.3">
      <c r="A379" s="18" t="s">
        <v>935</v>
      </c>
      <c r="B379" s="16" t="s">
        <v>351</v>
      </c>
      <c r="C379" s="17"/>
      <c r="D379" s="17"/>
      <c r="E379" s="17"/>
      <c r="F379" s="17"/>
      <c r="G379" s="19" t="s">
        <v>936</v>
      </c>
      <c r="H379" s="20">
        <v>5600</v>
      </c>
      <c r="I379" s="20">
        <v>1400</v>
      </c>
      <c r="J379" s="20">
        <v>0</v>
      </c>
      <c r="K379" s="20">
        <v>7000</v>
      </c>
      <c r="L379" s="21"/>
    </row>
    <row r="380" spans="1:12" x14ac:dyDescent="0.3">
      <c r="A380" s="22" t="s">
        <v>351</v>
      </c>
      <c r="B380" s="16" t="s">
        <v>351</v>
      </c>
      <c r="C380" s="17"/>
      <c r="D380" s="17"/>
      <c r="E380" s="17"/>
      <c r="F380" s="17"/>
      <c r="G380" s="23" t="s">
        <v>351</v>
      </c>
      <c r="H380" s="24"/>
      <c r="I380" s="24"/>
      <c r="J380" s="24"/>
      <c r="K380" s="24"/>
      <c r="L380" s="25"/>
    </row>
    <row r="381" spans="1:12" x14ac:dyDescent="0.3">
      <c r="A381" s="10" t="s">
        <v>937</v>
      </c>
      <c r="B381" s="16" t="s">
        <v>351</v>
      </c>
      <c r="C381" s="17"/>
      <c r="D381" s="17"/>
      <c r="E381" s="17"/>
      <c r="F381" s="11" t="s">
        <v>938</v>
      </c>
      <c r="G381" s="12"/>
      <c r="H381" s="13">
        <v>80814.66</v>
      </c>
      <c r="I381" s="13">
        <v>47952.97</v>
      </c>
      <c r="J381" s="13">
        <v>0</v>
      </c>
      <c r="K381" s="13">
        <v>128767.63</v>
      </c>
      <c r="L381" s="46">
        <f>I381-J381</f>
        <v>47952.97</v>
      </c>
    </row>
    <row r="382" spans="1:12" x14ac:dyDescent="0.3">
      <c r="A382" s="18" t="s">
        <v>939</v>
      </c>
      <c r="B382" s="16" t="s">
        <v>351</v>
      </c>
      <c r="C382" s="17"/>
      <c r="D382" s="17"/>
      <c r="E382" s="17"/>
      <c r="F382" s="17"/>
      <c r="G382" s="19" t="s">
        <v>940</v>
      </c>
      <c r="H382" s="20">
        <v>65149</v>
      </c>
      <c r="I382" s="20">
        <v>47952.97</v>
      </c>
      <c r="J382" s="20">
        <v>0</v>
      </c>
      <c r="K382" s="20">
        <v>113101.97</v>
      </c>
      <c r="L382" s="21"/>
    </row>
    <row r="383" spans="1:12" x14ac:dyDescent="0.3">
      <c r="A383" s="18" t="s">
        <v>941</v>
      </c>
      <c r="B383" s="16" t="s">
        <v>351</v>
      </c>
      <c r="C383" s="17"/>
      <c r="D383" s="17"/>
      <c r="E383" s="17"/>
      <c r="F383" s="17"/>
      <c r="G383" s="19" t="s">
        <v>942</v>
      </c>
      <c r="H383" s="20">
        <v>14619.81</v>
      </c>
      <c r="I383" s="20">
        <v>0</v>
      </c>
      <c r="J383" s="20">
        <v>0</v>
      </c>
      <c r="K383" s="20">
        <v>14619.81</v>
      </c>
      <c r="L383" s="21"/>
    </row>
    <row r="384" spans="1:12" x14ac:dyDescent="0.3">
      <c r="A384" s="18" t="s">
        <v>943</v>
      </c>
      <c r="B384" s="16" t="s">
        <v>351</v>
      </c>
      <c r="C384" s="17"/>
      <c r="D384" s="17"/>
      <c r="E384" s="17"/>
      <c r="F384" s="17"/>
      <c r="G384" s="19" t="s">
        <v>944</v>
      </c>
      <c r="H384" s="20">
        <v>1045.8499999999999</v>
      </c>
      <c r="I384" s="20">
        <v>0</v>
      </c>
      <c r="J384" s="20">
        <v>0</v>
      </c>
      <c r="K384" s="20">
        <v>1045.8499999999999</v>
      </c>
      <c r="L384" s="21"/>
    </row>
    <row r="385" spans="1:12" x14ac:dyDescent="0.3">
      <c r="A385" s="22" t="s">
        <v>351</v>
      </c>
      <c r="B385" s="16" t="s">
        <v>351</v>
      </c>
      <c r="C385" s="17"/>
      <c r="D385" s="17"/>
      <c r="E385" s="17"/>
      <c r="F385" s="17"/>
      <c r="G385" s="23" t="s">
        <v>351</v>
      </c>
      <c r="H385" s="24"/>
      <c r="I385" s="24"/>
      <c r="J385" s="24"/>
      <c r="K385" s="24"/>
      <c r="L385" s="25"/>
    </row>
    <row r="386" spans="1:12" x14ac:dyDescent="0.3">
      <c r="A386" s="10" t="s">
        <v>945</v>
      </c>
      <c r="B386" s="16" t="s">
        <v>351</v>
      </c>
      <c r="C386" s="17"/>
      <c r="D386" s="17"/>
      <c r="E386" s="17"/>
      <c r="F386" s="11" t="s">
        <v>946</v>
      </c>
      <c r="G386" s="12"/>
      <c r="H386" s="13">
        <v>32546.62</v>
      </c>
      <c r="I386" s="13">
        <v>5000</v>
      </c>
      <c r="J386" s="13">
        <v>0</v>
      </c>
      <c r="K386" s="13">
        <v>37546.620000000003</v>
      </c>
      <c r="L386" s="46">
        <f>I386-J386</f>
        <v>5000</v>
      </c>
    </row>
    <row r="387" spans="1:12" x14ac:dyDescent="0.3">
      <c r="A387" s="18" t="s">
        <v>947</v>
      </c>
      <c r="B387" s="16" t="s">
        <v>351</v>
      </c>
      <c r="C387" s="17"/>
      <c r="D387" s="17"/>
      <c r="E387" s="17"/>
      <c r="F387" s="17"/>
      <c r="G387" s="19" t="s">
        <v>948</v>
      </c>
      <c r="H387" s="20">
        <v>32546.62</v>
      </c>
      <c r="I387" s="20">
        <v>0</v>
      </c>
      <c r="J387" s="20">
        <v>0</v>
      </c>
      <c r="K387" s="20">
        <v>32546.62</v>
      </c>
      <c r="L387" s="21"/>
    </row>
    <row r="388" spans="1:12" x14ac:dyDescent="0.3">
      <c r="A388" s="18" t="s">
        <v>949</v>
      </c>
      <c r="B388" s="16" t="s">
        <v>351</v>
      </c>
      <c r="C388" s="17"/>
      <c r="D388" s="17"/>
      <c r="E388" s="17"/>
      <c r="F388" s="17"/>
      <c r="G388" s="19" t="s">
        <v>950</v>
      </c>
      <c r="H388" s="20">
        <v>0</v>
      </c>
      <c r="I388" s="20">
        <v>5000</v>
      </c>
      <c r="J388" s="20">
        <v>0</v>
      </c>
      <c r="K388" s="20">
        <v>5000</v>
      </c>
      <c r="L388" s="21"/>
    </row>
    <row r="389" spans="1:12" x14ac:dyDescent="0.3">
      <c r="A389" s="22" t="s">
        <v>351</v>
      </c>
      <c r="B389" s="16" t="s">
        <v>351</v>
      </c>
      <c r="C389" s="17"/>
      <c r="D389" s="17"/>
      <c r="E389" s="17"/>
      <c r="F389" s="17"/>
      <c r="G389" s="23" t="s">
        <v>351</v>
      </c>
      <c r="H389" s="24"/>
      <c r="I389" s="24"/>
      <c r="J389" s="24"/>
      <c r="K389" s="24"/>
      <c r="L389" s="25"/>
    </row>
    <row r="390" spans="1:12" x14ac:dyDescent="0.3">
      <c r="A390" s="10" t="s">
        <v>951</v>
      </c>
      <c r="B390" s="15" t="s">
        <v>351</v>
      </c>
      <c r="C390" s="11" t="s">
        <v>952</v>
      </c>
      <c r="D390" s="12"/>
      <c r="E390" s="12"/>
      <c r="F390" s="12"/>
      <c r="G390" s="12"/>
      <c r="H390" s="13">
        <v>1759743.83</v>
      </c>
      <c r="I390" s="13">
        <v>531462.62</v>
      </c>
      <c r="J390" s="13">
        <v>206.55</v>
      </c>
      <c r="K390" s="13">
        <v>2290999.9</v>
      </c>
      <c r="L390" s="14"/>
    </row>
    <row r="391" spans="1:12" x14ac:dyDescent="0.3">
      <c r="A391" s="10" t="s">
        <v>953</v>
      </c>
      <c r="B391" s="16" t="s">
        <v>351</v>
      </c>
      <c r="C391" s="17"/>
      <c r="D391" s="11" t="s">
        <v>952</v>
      </c>
      <c r="E391" s="12"/>
      <c r="F391" s="12"/>
      <c r="G391" s="12"/>
      <c r="H391" s="13">
        <v>1759743.83</v>
      </c>
      <c r="I391" s="13">
        <v>531462.62</v>
      </c>
      <c r="J391" s="13">
        <v>206.55</v>
      </c>
      <c r="K391" s="13">
        <v>2290999.9</v>
      </c>
      <c r="L391" s="14"/>
    </row>
    <row r="392" spans="1:12" x14ac:dyDescent="0.3">
      <c r="A392" s="10" t="s">
        <v>954</v>
      </c>
      <c r="B392" s="16" t="s">
        <v>351</v>
      </c>
      <c r="C392" s="17"/>
      <c r="D392" s="17"/>
      <c r="E392" s="11" t="s">
        <v>952</v>
      </c>
      <c r="F392" s="12"/>
      <c r="G392" s="12"/>
      <c r="H392" s="13">
        <v>1759743.83</v>
      </c>
      <c r="I392" s="13">
        <v>531462.62</v>
      </c>
      <c r="J392" s="13">
        <v>206.55</v>
      </c>
      <c r="K392" s="13">
        <v>2290999.9</v>
      </c>
      <c r="L392" s="14"/>
    </row>
    <row r="393" spans="1:12" x14ac:dyDescent="0.3">
      <c r="A393" s="10" t="s">
        <v>955</v>
      </c>
      <c r="B393" s="16" t="s">
        <v>351</v>
      </c>
      <c r="C393" s="17"/>
      <c r="D393" s="17"/>
      <c r="E393" s="17"/>
      <c r="F393" s="11" t="s">
        <v>952</v>
      </c>
      <c r="G393" s="12"/>
      <c r="H393" s="13">
        <v>1759743.83</v>
      </c>
      <c r="I393" s="13">
        <v>531462.62</v>
      </c>
      <c r="J393" s="13">
        <v>206.55</v>
      </c>
      <c r="K393" s="13">
        <v>2290999.9</v>
      </c>
      <c r="L393" s="14"/>
    </row>
    <row r="394" spans="1:12" x14ac:dyDescent="0.3">
      <c r="A394" s="18" t="s">
        <v>956</v>
      </c>
      <c r="B394" s="16" t="s">
        <v>351</v>
      </c>
      <c r="C394" s="17"/>
      <c r="D394" s="17"/>
      <c r="E394" s="17"/>
      <c r="F394" s="17"/>
      <c r="G394" s="19" t="s">
        <v>957</v>
      </c>
      <c r="H394" s="20">
        <v>1750667.32</v>
      </c>
      <c r="I394" s="20">
        <v>528696.49</v>
      </c>
      <c r="J394" s="20">
        <v>206.55</v>
      </c>
      <c r="K394" s="20">
        <v>2279157.2599999998</v>
      </c>
      <c r="L394" s="46">
        <f t="shared" ref="L394:L395" si="4">I394-J394</f>
        <v>528489.93999999994</v>
      </c>
    </row>
    <row r="395" spans="1:12" x14ac:dyDescent="0.3">
      <c r="A395" s="18" t="s">
        <v>958</v>
      </c>
      <c r="B395" s="16" t="s">
        <v>351</v>
      </c>
      <c r="C395" s="17"/>
      <c r="D395" s="17"/>
      <c r="E395" s="17"/>
      <c r="F395" s="17"/>
      <c r="G395" s="19" t="s">
        <v>959</v>
      </c>
      <c r="H395" s="20">
        <v>9076.51</v>
      </c>
      <c r="I395" s="20">
        <v>2766.13</v>
      </c>
      <c r="J395" s="20">
        <v>0</v>
      </c>
      <c r="K395" s="20">
        <v>11842.64</v>
      </c>
      <c r="L395" s="46">
        <f t="shared" si="4"/>
        <v>2766.13</v>
      </c>
    </row>
    <row r="396" spans="1:12" x14ac:dyDescent="0.3">
      <c r="A396" s="22" t="s">
        <v>351</v>
      </c>
      <c r="B396" s="16" t="s">
        <v>351</v>
      </c>
      <c r="C396" s="17"/>
      <c r="D396" s="17"/>
      <c r="E396" s="17"/>
      <c r="F396" s="17"/>
      <c r="G396" s="23" t="s">
        <v>351</v>
      </c>
      <c r="H396" s="24"/>
      <c r="I396" s="24"/>
      <c r="J396" s="24"/>
      <c r="K396" s="24"/>
      <c r="L396" s="25"/>
    </row>
    <row r="397" spans="1:12" x14ac:dyDescent="0.3">
      <c r="A397" s="10" t="s">
        <v>960</v>
      </c>
      <c r="B397" s="15" t="s">
        <v>351</v>
      </c>
      <c r="C397" s="11" t="s">
        <v>961</v>
      </c>
      <c r="D397" s="12"/>
      <c r="E397" s="12"/>
      <c r="F397" s="12"/>
      <c r="G397" s="12"/>
      <c r="H397" s="13">
        <v>14923.82</v>
      </c>
      <c r="I397" s="13">
        <v>818.86</v>
      </c>
      <c r="J397" s="13">
        <v>0</v>
      </c>
      <c r="K397" s="13">
        <v>15742.68</v>
      </c>
      <c r="L397" s="14"/>
    </row>
    <row r="398" spans="1:12" x14ac:dyDescent="0.3">
      <c r="A398" s="10" t="s">
        <v>962</v>
      </c>
      <c r="B398" s="16" t="s">
        <v>351</v>
      </c>
      <c r="C398" s="17"/>
      <c r="D398" s="11" t="s">
        <v>961</v>
      </c>
      <c r="E398" s="12"/>
      <c r="F398" s="12"/>
      <c r="G398" s="12"/>
      <c r="H398" s="13">
        <v>14923.82</v>
      </c>
      <c r="I398" s="13">
        <v>818.86</v>
      </c>
      <c r="J398" s="13">
        <v>0</v>
      </c>
      <c r="K398" s="13">
        <v>15742.68</v>
      </c>
      <c r="L398" s="14"/>
    </row>
    <row r="399" spans="1:12" x14ac:dyDescent="0.3">
      <c r="A399" s="10" t="s">
        <v>963</v>
      </c>
      <c r="B399" s="16" t="s">
        <v>351</v>
      </c>
      <c r="C399" s="17"/>
      <c r="D399" s="17"/>
      <c r="E399" s="11" t="s">
        <v>961</v>
      </c>
      <c r="F399" s="12"/>
      <c r="G399" s="12"/>
      <c r="H399" s="13">
        <v>14923.82</v>
      </c>
      <c r="I399" s="13">
        <v>818.86</v>
      </c>
      <c r="J399" s="13">
        <v>0</v>
      </c>
      <c r="K399" s="13">
        <v>15742.68</v>
      </c>
      <c r="L399" s="14"/>
    </row>
    <row r="400" spans="1:12" x14ac:dyDescent="0.3">
      <c r="A400" s="10" t="s">
        <v>964</v>
      </c>
      <c r="B400" s="16" t="s">
        <v>351</v>
      </c>
      <c r="C400" s="17"/>
      <c r="D400" s="17"/>
      <c r="E400" s="17"/>
      <c r="F400" s="11" t="s">
        <v>961</v>
      </c>
      <c r="G400" s="12"/>
      <c r="H400" s="13">
        <v>14923.82</v>
      </c>
      <c r="I400" s="13">
        <v>818.86</v>
      </c>
      <c r="J400" s="13">
        <v>0</v>
      </c>
      <c r="K400" s="13">
        <v>15742.68</v>
      </c>
      <c r="L400" s="46">
        <f>I400-J400</f>
        <v>818.86</v>
      </c>
    </row>
    <row r="401" spans="1:12" x14ac:dyDescent="0.3">
      <c r="A401" s="18" t="s">
        <v>965</v>
      </c>
      <c r="B401" s="16" t="s">
        <v>351</v>
      </c>
      <c r="C401" s="17"/>
      <c r="D401" s="17"/>
      <c r="E401" s="17"/>
      <c r="F401" s="17"/>
      <c r="G401" s="19" t="s">
        <v>591</v>
      </c>
      <c r="H401" s="20">
        <v>12093.67</v>
      </c>
      <c r="I401" s="20">
        <v>102.45</v>
      </c>
      <c r="J401" s="20">
        <v>0</v>
      </c>
      <c r="K401" s="20">
        <v>12196.12</v>
      </c>
      <c r="L401" s="21"/>
    </row>
    <row r="402" spans="1:12" x14ac:dyDescent="0.3">
      <c r="A402" s="18" t="s">
        <v>966</v>
      </c>
      <c r="B402" s="16" t="s">
        <v>351</v>
      </c>
      <c r="C402" s="17"/>
      <c r="D402" s="17"/>
      <c r="E402" s="17"/>
      <c r="F402" s="17"/>
      <c r="G402" s="19" t="s">
        <v>589</v>
      </c>
      <c r="H402" s="20">
        <v>2830.15</v>
      </c>
      <c r="I402" s="20">
        <v>716.41</v>
      </c>
      <c r="J402" s="20">
        <v>0</v>
      </c>
      <c r="K402" s="20">
        <v>3546.56</v>
      </c>
      <c r="L402" s="21"/>
    </row>
    <row r="403" spans="1:12" x14ac:dyDescent="0.3">
      <c r="A403" s="18"/>
      <c r="B403" s="16"/>
      <c r="C403" s="17"/>
      <c r="D403" s="17"/>
      <c r="E403" s="17"/>
      <c r="F403" s="17"/>
      <c r="G403" s="19"/>
      <c r="H403" s="20"/>
      <c r="I403" s="20"/>
      <c r="J403" s="20"/>
      <c r="K403" s="20"/>
      <c r="L403" s="21"/>
    </row>
    <row r="404" spans="1:12" x14ac:dyDescent="0.3">
      <c r="A404" s="10" t="s">
        <v>967</v>
      </c>
      <c r="B404" s="15" t="s">
        <v>351</v>
      </c>
      <c r="C404" s="11" t="s">
        <v>968</v>
      </c>
      <c r="D404" s="12"/>
      <c r="E404" s="12"/>
      <c r="F404" s="12"/>
      <c r="G404" s="12"/>
      <c r="H404" s="13">
        <v>968.47</v>
      </c>
      <c r="I404" s="13">
        <v>20975.7</v>
      </c>
      <c r="J404" s="13">
        <v>19816.29</v>
      </c>
      <c r="K404" s="13">
        <v>2127.88</v>
      </c>
      <c r="L404" s="14"/>
    </row>
    <row r="405" spans="1:12" x14ac:dyDescent="0.3">
      <c r="A405" s="10" t="s">
        <v>969</v>
      </c>
      <c r="B405" s="16" t="s">
        <v>351</v>
      </c>
      <c r="C405" s="17"/>
      <c r="D405" s="11" t="s">
        <v>968</v>
      </c>
      <c r="E405" s="12"/>
      <c r="F405" s="12"/>
      <c r="G405" s="12"/>
      <c r="H405" s="13">
        <v>968.47</v>
      </c>
      <c r="I405" s="13">
        <v>20975.7</v>
      </c>
      <c r="J405" s="13">
        <v>19816.29</v>
      </c>
      <c r="K405" s="13">
        <v>2127.88</v>
      </c>
      <c r="L405" s="14"/>
    </row>
    <row r="406" spans="1:12" x14ac:dyDescent="0.3">
      <c r="A406" s="10" t="s">
        <v>970</v>
      </c>
      <c r="B406" s="16" t="s">
        <v>351</v>
      </c>
      <c r="C406" s="17"/>
      <c r="D406" s="17"/>
      <c r="E406" s="11" t="s">
        <v>968</v>
      </c>
      <c r="F406" s="12"/>
      <c r="G406" s="12"/>
      <c r="H406" s="13">
        <v>968.47</v>
      </c>
      <c r="I406" s="13">
        <v>20975.7</v>
      </c>
      <c r="J406" s="13">
        <v>19816.29</v>
      </c>
      <c r="K406" s="13">
        <v>2127.88</v>
      </c>
      <c r="L406" s="14"/>
    </row>
    <row r="407" spans="1:12" x14ac:dyDescent="0.3">
      <c r="A407" s="10" t="s">
        <v>971</v>
      </c>
      <c r="B407" s="16" t="s">
        <v>351</v>
      </c>
      <c r="C407" s="17"/>
      <c r="D407" s="17"/>
      <c r="E407" s="17"/>
      <c r="F407" s="11" t="s">
        <v>968</v>
      </c>
      <c r="G407" s="12"/>
      <c r="H407" s="13">
        <v>968.47</v>
      </c>
      <c r="I407" s="13">
        <v>20975.7</v>
      </c>
      <c r="J407" s="13">
        <v>19816.29</v>
      </c>
      <c r="K407" s="13">
        <v>2127.88</v>
      </c>
      <c r="L407" s="46">
        <f>I407-J407</f>
        <v>1159.4099999999999</v>
      </c>
    </row>
    <row r="408" spans="1:12" x14ac:dyDescent="0.3">
      <c r="A408" s="18" t="s">
        <v>972</v>
      </c>
      <c r="B408" s="16" t="s">
        <v>351</v>
      </c>
      <c r="C408" s="17"/>
      <c r="D408" s="17"/>
      <c r="E408" s="17"/>
      <c r="F408" s="17"/>
      <c r="G408" s="19" t="s">
        <v>968</v>
      </c>
      <c r="H408" s="20">
        <v>968.47</v>
      </c>
      <c r="I408" s="20">
        <v>20975.7</v>
      </c>
      <c r="J408" s="20">
        <v>19816.29</v>
      </c>
      <c r="K408" s="20">
        <v>2127.88</v>
      </c>
      <c r="L408" s="21"/>
    </row>
    <row r="409" spans="1:12" x14ac:dyDescent="0.3">
      <c r="A409" s="22" t="s">
        <v>351</v>
      </c>
      <c r="B409" s="16" t="s">
        <v>351</v>
      </c>
      <c r="C409" s="17"/>
      <c r="D409" s="17"/>
      <c r="E409" s="17"/>
      <c r="F409" s="17"/>
      <c r="G409" s="23" t="s">
        <v>351</v>
      </c>
      <c r="H409" s="24"/>
      <c r="I409" s="24"/>
      <c r="J409" s="24"/>
      <c r="K409" s="24"/>
      <c r="L409" s="25"/>
    </row>
    <row r="410" spans="1:12" x14ac:dyDescent="0.3">
      <c r="A410" s="10" t="s">
        <v>973</v>
      </c>
      <c r="B410" s="15" t="s">
        <v>351</v>
      </c>
      <c r="C410" s="11" t="s">
        <v>974</v>
      </c>
      <c r="D410" s="12"/>
      <c r="E410" s="12"/>
      <c r="F410" s="12"/>
      <c r="G410" s="12"/>
      <c r="H410" s="13">
        <v>136798.87</v>
      </c>
      <c r="I410" s="13">
        <v>31052.19</v>
      </c>
      <c r="J410" s="13">
        <v>0</v>
      </c>
      <c r="K410" s="13">
        <v>167851.06</v>
      </c>
      <c r="L410" s="14"/>
    </row>
    <row r="411" spans="1:12" x14ac:dyDescent="0.3">
      <c r="A411" s="10" t="s">
        <v>975</v>
      </c>
      <c r="B411" s="16" t="s">
        <v>351</v>
      </c>
      <c r="C411" s="17"/>
      <c r="D411" s="11" t="s">
        <v>974</v>
      </c>
      <c r="E411" s="12"/>
      <c r="F411" s="12"/>
      <c r="G411" s="12"/>
      <c r="H411" s="13">
        <v>136798.87</v>
      </c>
      <c r="I411" s="13">
        <v>31052.19</v>
      </c>
      <c r="J411" s="13">
        <v>0</v>
      </c>
      <c r="K411" s="13">
        <v>167851.06</v>
      </c>
      <c r="L411" s="14"/>
    </row>
    <row r="412" spans="1:12" x14ac:dyDescent="0.3">
      <c r="A412" s="10" t="s">
        <v>976</v>
      </c>
      <c r="B412" s="16" t="s">
        <v>351</v>
      </c>
      <c r="C412" s="17"/>
      <c r="D412" s="17"/>
      <c r="E412" s="11" t="s">
        <v>974</v>
      </c>
      <c r="F412" s="12"/>
      <c r="G412" s="12"/>
      <c r="H412" s="13">
        <v>136798.87</v>
      </c>
      <c r="I412" s="13">
        <v>31052.19</v>
      </c>
      <c r="J412" s="13">
        <v>0</v>
      </c>
      <c r="K412" s="13">
        <v>167851.06</v>
      </c>
      <c r="L412" s="14"/>
    </row>
    <row r="413" spans="1:12" x14ac:dyDescent="0.3">
      <c r="A413" s="10" t="s">
        <v>977</v>
      </c>
      <c r="B413" s="16" t="s">
        <v>351</v>
      </c>
      <c r="C413" s="17"/>
      <c r="D413" s="17"/>
      <c r="E413" s="17"/>
      <c r="F413" s="11" t="s">
        <v>974</v>
      </c>
      <c r="G413" s="12"/>
      <c r="H413" s="13">
        <v>136798.87</v>
      </c>
      <c r="I413" s="13">
        <v>31052.19</v>
      </c>
      <c r="J413" s="13">
        <v>0</v>
      </c>
      <c r="K413" s="13">
        <v>167851.06</v>
      </c>
      <c r="L413" s="46">
        <f>I413-J413</f>
        <v>31052.19</v>
      </c>
    </row>
    <row r="414" spans="1:12" x14ac:dyDescent="0.3">
      <c r="A414" s="18" t="s">
        <v>978</v>
      </c>
      <c r="B414" s="16" t="s">
        <v>351</v>
      </c>
      <c r="C414" s="17"/>
      <c r="D414" s="17"/>
      <c r="E414" s="17"/>
      <c r="F414" s="17"/>
      <c r="G414" s="19" t="s">
        <v>979</v>
      </c>
      <c r="H414" s="20">
        <v>1798.87</v>
      </c>
      <c r="I414" s="20">
        <v>952.19</v>
      </c>
      <c r="J414" s="20">
        <v>0</v>
      </c>
      <c r="K414" s="20">
        <v>2751.06</v>
      </c>
      <c r="L414" s="21"/>
    </row>
    <row r="415" spans="1:12" x14ac:dyDescent="0.3">
      <c r="A415" s="18" t="s">
        <v>980</v>
      </c>
      <c r="B415" s="16" t="s">
        <v>351</v>
      </c>
      <c r="C415" s="17"/>
      <c r="D415" s="17"/>
      <c r="E415" s="17"/>
      <c r="F415" s="17"/>
      <c r="G415" s="19" t="s">
        <v>981</v>
      </c>
      <c r="H415" s="20">
        <v>135000</v>
      </c>
      <c r="I415" s="20">
        <v>30100</v>
      </c>
      <c r="J415" s="20">
        <v>0</v>
      </c>
      <c r="K415" s="20">
        <v>165100</v>
      </c>
      <c r="L415" s="21"/>
    </row>
    <row r="416" spans="1:12" x14ac:dyDescent="0.3">
      <c r="A416" s="22" t="s">
        <v>351</v>
      </c>
      <c r="B416" s="16" t="s">
        <v>351</v>
      </c>
      <c r="C416" s="17"/>
      <c r="D416" s="17"/>
      <c r="E416" s="17"/>
      <c r="F416" s="17"/>
      <c r="G416" s="23" t="s">
        <v>351</v>
      </c>
      <c r="H416" s="24"/>
      <c r="I416" s="24"/>
      <c r="J416" s="24"/>
      <c r="K416" s="24"/>
      <c r="L416" s="25"/>
    </row>
    <row r="417" spans="1:12" x14ac:dyDescent="0.3">
      <c r="A417" s="10" t="s">
        <v>72</v>
      </c>
      <c r="B417" s="11" t="s">
        <v>984</v>
      </c>
      <c r="C417" s="12"/>
      <c r="D417" s="12"/>
      <c r="E417" s="12"/>
      <c r="F417" s="12"/>
      <c r="G417" s="12"/>
      <c r="H417" s="13">
        <v>20653253.710000001</v>
      </c>
      <c r="I417" s="13">
        <v>0</v>
      </c>
      <c r="J417" s="13">
        <v>6227689.3700000001</v>
      </c>
      <c r="K417" s="13">
        <v>26880943.079999998</v>
      </c>
      <c r="L417" s="14"/>
    </row>
    <row r="418" spans="1:12" x14ac:dyDescent="0.3">
      <c r="A418" s="10" t="s">
        <v>985</v>
      </c>
      <c r="B418" s="15" t="s">
        <v>351</v>
      </c>
      <c r="C418" s="11" t="s">
        <v>984</v>
      </c>
      <c r="D418" s="12"/>
      <c r="E418" s="12"/>
      <c r="F418" s="12"/>
      <c r="G418" s="12"/>
      <c r="H418" s="13">
        <v>20653253.710000001</v>
      </c>
      <c r="I418" s="13">
        <v>0</v>
      </c>
      <c r="J418" s="13">
        <v>6227689.3700000001</v>
      </c>
      <c r="K418" s="13">
        <v>26880943.079999998</v>
      </c>
      <c r="L418" s="14"/>
    </row>
    <row r="419" spans="1:12" x14ac:dyDescent="0.3">
      <c r="A419" s="10" t="s">
        <v>986</v>
      </c>
      <c r="B419" s="16" t="s">
        <v>351</v>
      </c>
      <c r="C419" s="17"/>
      <c r="D419" s="11" t="s">
        <v>984</v>
      </c>
      <c r="E419" s="12"/>
      <c r="F419" s="12"/>
      <c r="G419" s="12"/>
      <c r="H419" s="13">
        <v>20653253.710000001</v>
      </c>
      <c r="I419" s="13">
        <v>0</v>
      </c>
      <c r="J419" s="13">
        <v>6227689.3700000001</v>
      </c>
      <c r="K419" s="13">
        <v>26880943.079999998</v>
      </c>
      <c r="L419" s="14"/>
    </row>
    <row r="420" spans="1:12" x14ac:dyDescent="0.3">
      <c r="A420" s="10" t="s">
        <v>987</v>
      </c>
      <c r="B420" s="16" t="s">
        <v>351</v>
      </c>
      <c r="C420" s="17"/>
      <c r="D420" s="17"/>
      <c r="E420" s="11" t="s">
        <v>988</v>
      </c>
      <c r="F420" s="12"/>
      <c r="G420" s="12"/>
      <c r="H420" s="13">
        <v>18978385.649999999</v>
      </c>
      <c r="I420" s="13">
        <v>0</v>
      </c>
      <c r="J420" s="13">
        <v>5377506.5300000003</v>
      </c>
      <c r="K420" s="13">
        <v>24355892.18</v>
      </c>
      <c r="L420" s="14"/>
    </row>
    <row r="421" spans="1:12" x14ac:dyDescent="0.3">
      <c r="A421" s="10" t="s">
        <v>989</v>
      </c>
      <c r="B421" s="16" t="s">
        <v>351</v>
      </c>
      <c r="C421" s="17"/>
      <c r="D421" s="17"/>
      <c r="E421" s="17"/>
      <c r="F421" s="11" t="s">
        <v>988</v>
      </c>
      <c r="G421" s="12"/>
      <c r="H421" s="13">
        <v>18978385.649999999</v>
      </c>
      <c r="I421" s="13">
        <v>0</v>
      </c>
      <c r="J421" s="13">
        <v>5377506.5300000003</v>
      </c>
      <c r="K421" s="13">
        <v>24355892.18</v>
      </c>
      <c r="L421" s="14"/>
    </row>
    <row r="422" spans="1:12" x14ac:dyDescent="0.3">
      <c r="A422" s="18" t="s">
        <v>990</v>
      </c>
      <c r="B422" s="16" t="s">
        <v>351</v>
      </c>
      <c r="C422" s="17"/>
      <c r="D422" s="17"/>
      <c r="E422" s="17"/>
      <c r="F422" s="17"/>
      <c r="G422" s="19" t="s">
        <v>991</v>
      </c>
      <c r="H422" s="20">
        <v>18978385.649999999</v>
      </c>
      <c r="I422" s="20">
        <v>0</v>
      </c>
      <c r="J422" s="20">
        <v>5377506.5300000003</v>
      </c>
      <c r="K422" s="20">
        <v>24355892.18</v>
      </c>
      <c r="L422" s="21"/>
    </row>
    <row r="423" spans="1:12" x14ac:dyDescent="0.3">
      <c r="A423" s="22" t="s">
        <v>351</v>
      </c>
      <c r="B423" s="16" t="s">
        <v>351</v>
      </c>
      <c r="C423" s="17"/>
      <c r="D423" s="17"/>
      <c r="E423" s="17"/>
      <c r="F423" s="17"/>
      <c r="G423" s="23" t="s">
        <v>351</v>
      </c>
      <c r="H423" s="24"/>
      <c r="I423" s="24"/>
      <c r="J423" s="24"/>
      <c r="K423" s="24"/>
      <c r="L423" s="25"/>
    </row>
    <row r="424" spans="1:12" x14ac:dyDescent="0.3">
      <c r="A424" s="10" t="s">
        <v>992</v>
      </c>
      <c r="B424" s="16" t="s">
        <v>351</v>
      </c>
      <c r="C424" s="17"/>
      <c r="D424" s="17"/>
      <c r="E424" s="11" t="s">
        <v>993</v>
      </c>
      <c r="F424" s="12"/>
      <c r="G424" s="12"/>
      <c r="H424" s="13">
        <v>156314.85999999999</v>
      </c>
      <c r="I424" s="13">
        <v>0</v>
      </c>
      <c r="J424" s="13">
        <v>35606.339999999997</v>
      </c>
      <c r="K424" s="13">
        <v>191921.2</v>
      </c>
      <c r="L424" s="14"/>
    </row>
    <row r="425" spans="1:12" x14ac:dyDescent="0.3">
      <c r="A425" s="10" t="s">
        <v>994</v>
      </c>
      <c r="B425" s="16" t="s">
        <v>351</v>
      </c>
      <c r="C425" s="17"/>
      <c r="D425" s="17"/>
      <c r="E425" s="17"/>
      <c r="F425" s="11" t="s">
        <v>995</v>
      </c>
      <c r="G425" s="12"/>
      <c r="H425" s="13">
        <v>156314.85999999999</v>
      </c>
      <c r="I425" s="13">
        <v>0</v>
      </c>
      <c r="J425" s="13">
        <v>35606.339999999997</v>
      </c>
      <c r="K425" s="13">
        <v>191921.2</v>
      </c>
      <c r="L425" s="14"/>
    </row>
    <row r="426" spans="1:12" x14ac:dyDescent="0.3">
      <c r="A426" s="18" t="s">
        <v>996</v>
      </c>
      <c r="B426" s="16" t="s">
        <v>351</v>
      </c>
      <c r="C426" s="17"/>
      <c r="D426" s="17"/>
      <c r="E426" s="17"/>
      <c r="F426" s="17"/>
      <c r="G426" s="19" t="s">
        <v>997</v>
      </c>
      <c r="H426" s="20">
        <v>156314.85999999999</v>
      </c>
      <c r="I426" s="20">
        <v>0</v>
      </c>
      <c r="J426" s="20">
        <v>35606.339999999997</v>
      </c>
      <c r="K426" s="20">
        <v>191921.2</v>
      </c>
      <c r="L426" s="21"/>
    </row>
    <row r="427" spans="1:12" x14ac:dyDescent="0.3">
      <c r="A427" s="22" t="s">
        <v>351</v>
      </c>
      <c r="B427" s="16" t="s">
        <v>351</v>
      </c>
      <c r="C427" s="17"/>
      <c r="D427" s="17"/>
      <c r="E427" s="17"/>
      <c r="F427" s="17"/>
      <c r="G427" s="23" t="s">
        <v>351</v>
      </c>
      <c r="H427" s="24"/>
      <c r="I427" s="24"/>
      <c r="J427" s="24"/>
      <c r="K427" s="24"/>
      <c r="L427" s="25"/>
    </row>
    <row r="428" spans="1:12" x14ac:dyDescent="0.3">
      <c r="A428" s="10" t="s">
        <v>998</v>
      </c>
      <c r="B428" s="16" t="s">
        <v>351</v>
      </c>
      <c r="C428" s="17"/>
      <c r="D428" s="17"/>
      <c r="E428" s="11" t="s">
        <v>999</v>
      </c>
      <c r="F428" s="12"/>
      <c r="G428" s="12"/>
      <c r="H428" s="13">
        <v>1513968.1</v>
      </c>
      <c r="I428" s="13">
        <v>0</v>
      </c>
      <c r="J428" s="13">
        <v>455477.19</v>
      </c>
      <c r="K428" s="13">
        <v>1969445.29</v>
      </c>
      <c r="L428" s="14"/>
    </row>
    <row r="429" spans="1:12" x14ac:dyDescent="0.3">
      <c r="A429" s="10" t="s">
        <v>1000</v>
      </c>
      <c r="B429" s="16" t="s">
        <v>351</v>
      </c>
      <c r="C429" s="17"/>
      <c r="D429" s="17"/>
      <c r="E429" s="17"/>
      <c r="F429" s="11" t="s">
        <v>999</v>
      </c>
      <c r="G429" s="12"/>
      <c r="H429" s="13">
        <v>1513968.1</v>
      </c>
      <c r="I429" s="13">
        <v>0</v>
      </c>
      <c r="J429" s="13">
        <v>455477.19</v>
      </c>
      <c r="K429" s="13">
        <v>1969445.29</v>
      </c>
      <c r="L429" s="14"/>
    </row>
    <row r="430" spans="1:12" x14ac:dyDescent="0.3">
      <c r="A430" s="18" t="s">
        <v>1001</v>
      </c>
      <c r="B430" s="16" t="s">
        <v>351</v>
      </c>
      <c r="C430" s="17"/>
      <c r="D430" s="17"/>
      <c r="E430" s="17"/>
      <c r="F430" s="17"/>
      <c r="G430" s="19" t="s">
        <v>1002</v>
      </c>
      <c r="H430" s="20">
        <v>1511275.63</v>
      </c>
      <c r="I430" s="20">
        <v>0</v>
      </c>
      <c r="J430" s="20">
        <v>454425.3</v>
      </c>
      <c r="K430" s="20">
        <v>1965700.93</v>
      </c>
      <c r="L430" s="21"/>
    </row>
    <row r="431" spans="1:12" x14ac:dyDescent="0.3">
      <c r="A431" s="18" t="s">
        <v>1003</v>
      </c>
      <c r="B431" s="16" t="s">
        <v>351</v>
      </c>
      <c r="C431" s="17"/>
      <c r="D431" s="17"/>
      <c r="E431" s="17"/>
      <c r="F431" s="17"/>
      <c r="G431" s="19" t="s">
        <v>1004</v>
      </c>
      <c r="H431" s="20">
        <v>2692.47</v>
      </c>
      <c r="I431" s="20">
        <v>0</v>
      </c>
      <c r="J431" s="20">
        <v>1051.8900000000001</v>
      </c>
      <c r="K431" s="20">
        <v>3744.36</v>
      </c>
      <c r="L431" s="21"/>
    </row>
    <row r="432" spans="1:12" x14ac:dyDescent="0.3">
      <c r="A432" s="22" t="s">
        <v>351</v>
      </c>
      <c r="B432" s="16" t="s">
        <v>351</v>
      </c>
      <c r="C432" s="17"/>
      <c r="D432" s="17"/>
      <c r="E432" s="17"/>
      <c r="F432" s="17"/>
      <c r="G432" s="23" t="s">
        <v>351</v>
      </c>
      <c r="H432" s="24"/>
      <c r="I432" s="24"/>
      <c r="J432" s="24"/>
      <c r="K432" s="24"/>
      <c r="L432" s="25"/>
    </row>
    <row r="433" spans="1:12" x14ac:dyDescent="0.3">
      <c r="A433" s="10" t="s">
        <v>1005</v>
      </c>
      <c r="B433" s="16" t="s">
        <v>351</v>
      </c>
      <c r="C433" s="17"/>
      <c r="D433" s="17"/>
      <c r="E433" s="11" t="s">
        <v>1006</v>
      </c>
      <c r="F433" s="12"/>
      <c r="G433" s="12"/>
      <c r="H433" s="13">
        <v>2786.23</v>
      </c>
      <c r="I433" s="13">
        <v>0</v>
      </c>
      <c r="J433" s="13">
        <v>0.82</v>
      </c>
      <c r="K433" s="13">
        <v>2787.05</v>
      </c>
      <c r="L433" s="14"/>
    </row>
    <row r="434" spans="1:12" x14ac:dyDescent="0.3">
      <c r="A434" s="10" t="s">
        <v>1007</v>
      </c>
      <c r="B434" s="16" t="s">
        <v>351</v>
      </c>
      <c r="C434" s="17"/>
      <c r="D434" s="17"/>
      <c r="E434" s="17"/>
      <c r="F434" s="11" t="s">
        <v>1006</v>
      </c>
      <c r="G434" s="12"/>
      <c r="H434" s="13">
        <v>2786.23</v>
      </c>
      <c r="I434" s="13">
        <v>0</v>
      </c>
      <c r="J434" s="13">
        <v>0.82</v>
      </c>
      <c r="K434" s="13">
        <v>2787.05</v>
      </c>
      <c r="L434" s="14"/>
    </row>
    <row r="435" spans="1:12" x14ac:dyDescent="0.3">
      <c r="A435" s="18" t="s">
        <v>1008</v>
      </c>
      <c r="B435" s="16" t="s">
        <v>351</v>
      </c>
      <c r="C435" s="17"/>
      <c r="D435" s="17"/>
      <c r="E435" s="17"/>
      <c r="F435" s="17"/>
      <c r="G435" s="19" t="s">
        <v>1009</v>
      </c>
      <c r="H435" s="20">
        <v>2786.23</v>
      </c>
      <c r="I435" s="20">
        <v>0</v>
      </c>
      <c r="J435" s="20">
        <v>0.82</v>
      </c>
      <c r="K435" s="20">
        <v>2787.05</v>
      </c>
      <c r="L435" s="21"/>
    </row>
    <row r="436" spans="1:12" x14ac:dyDescent="0.3">
      <c r="A436" s="22" t="s">
        <v>351</v>
      </c>
      <c r="B436" s="16" t="s">
        <v>351</v>
      </c>
      <c r="C436" s="17"/>
      <c r="D436" s="17"/>
      <c r="E436" s="17"/>
      <c r="F436" s="17"/>
      <c r="G436" s="23" t="s">
        <v>351</v>
      </c>
      <c r="H436" s="24"/>
      <c r="I436" s="24"/>
      <c r="J436" s="24"/>
      <c r="K436" s="24"/>
      <c r="L436" s="25"/>
    </row>
    <row r="437" spans="1:12" x14ac:dyDescent="0.3">
      <c r="A437" s="10" t="s">
        <v>1010</v>
      </c>
      <c r="B437" s="16" t="s">
        <v>351</v>
      </c>
      <c r="C437" s="17"/>
      <c r="D437" s="17"/>
      <c r="E437" s="11" t="s">
        <v>1011</v>
      </c>
      <c r="F437" s="12"/>
      <c r="G437" s="12"/>
      <c r="H437" s="13">
        <v>0</v>
      </c>
      <c r="I437" s="13">
        <v>0</v>
      </c>
      <c r="J437" s="13">
        <v>358146.3</v>
      </c>
      <c r="K437" s="13">
        <v>358146.3</v>
      </c>
      <c r="L437" s="14"/>
    </row>
    <row r="438" spans="1:12" x14ac:dyDescent="0.3">
      <c r="A438" s="10" t="s">
        <v>1012</v>
      </c>
      <c r="B438" s="16" t="s">
        <v>351</v>
      </c>
      <c r="C438" s="17"/>
      <c r="D438" s="17"/>
      <c r="E438" s="17"/>
      <c r="F438" s="11" t="s">
        <v>1013</v>
      </c>
      <c r="G438" s="12"/>
      <c r="H438" s="13">
        <v>0</v>
      </c>
      <c r="I438" s="13">
        <v>0</v>
      </c>
      <c r="J438" s="13">
        <v>358146.3</v>
      </c>
      <c r="K438" s="13">
        <v>358146.3</v>
      </c>
      <c r="L438" s="14"/>
    </row>
    <row r="439" spans="1:12" x14ac:dyDescent="0.3">
      <c r="A439" s="18" t="s">
        <v>1014</v>
      </c>
      <c r="B439" s="16" t="s">
        <v>351</v>
      </c>
      <c r="C439" s="17"/>
      <c r="D439" s="17"/>
      <c r="E439" s="17"/>
      <c r="F439" s="17"/>
      <c r="G439" s="19" t="s">
        <v>1015</v>
      </c>
      <c r="H439" s="20">
        <v>0</v>
      </c>
      <c r="I439" s="20">
        <v>0</v>
      </c>
      <c r="J439" s="20">
        <v>358146.3</v>
      </c>
      <c r="K439" s="20">
        <v>358146.3</v>
      </c>
      <c r="L439" s="21"/>
    </row>
    <row r="440" spans="1:12" x14ac:dyDescent="0.3">
      <c r="A440" s="22" t="s">
        <v>351</v>
      </c>
      <c r="B440" s="16" t="s">
        <v>351</v>
      </c>
      <c r="C440" s="17"/>
      <c r="D440" s="17"/>
      <c r="E440" s="17"/>
      <c r="F440" s="17"/>
      <c r="G440" s="23" t="s">
        <v>351</v>
      </c>
      <c r="H440" s="24"/>
      <c r="I440" s="24"/>
      <c r="J440" s="24"/>
      <c r="K440" s="24"/>
      <c r="L440" s="25"/>
    </row>
    <row r="441" spans="1:12" x14ac:dyDescent="0.3">
      <c r="A441" s="10" t="s">
        <v>1016</v>
      </c>
      <c r="B441" s="16" t="s">
        <v>351</v>
      </c>
      <c r="C441" s="17"/>
      <c r="D441" s="17"/>
      <c r="E441" s="11" t="s">
        <v>974</v>
      </c>
      <c r="F441" s="12"/>
      <c r="G441" s="12"/>
      <c r="H441" s="13">
        <v>1798.87</v>
      </c>
      <c r="I441" s="13">
        <v>0</v>
      </c>
      <c r="J441" s="13">
        <v>952.19</v>
      </c>
      <c r="K441" s="13">
        <v>2751.06</v>
      </c>
      <c r="L441" s="14"/>
    </row>
    <row r="442" spans="1:12" x14ac:dyDescent="0.3">
      <c r="A442" s="10" t="s">
        <v>1017</v>
      </c>
      <c r="B442" s="16" t="s">
        <v>351</v>
      </c>
      <c r="C442" s="17"/>
      <c r="D442" s="17"/>
      <c r="E442" s="17"/>
      <c r="F442" s="11" t="s">
        <v>974</v>
      </c>
      <c r="G442" s="12"/>
      <c r="H442" s="13">
        <v>1798.87</v>
      </c>
      <c r="I442" s="13">
        <v>0</v>
      </c>
      <c r="J442" s="13">
        <v>952.19</v>
      </c>
      <c r="K442" s="13">
        <v>2751.06</v>
      </c>
      <c r="L442" s="14"/>
    </row>
    <row r="443" spans="1:12" x14ac:dyDescent="0.3">
      <c r="A443" s="18" t="s">
        <v>1018</v>
      </c>
      <c r="B443" s="16" t="s">
        <v>351</v>
      </c>
      <c r="C443" s="17"/>
      <c r="D443" s="17"/>
      <c r="E443" s="17"/>
      <c r="F443" s="17"/>
      <c r="G443" s="19" t="s">
        <v>979</v>
      </c>
      <c r="H443" s="20">
        <v>1798.87</v>
      </c>
      <c r="I443" s="20">
        <v>0</v>
      </c>
      <c r="J443" s="20">
        <v>952.19</v>
      </c>
      <c r="K443" s="20">
        <v>2751.06</v>
      </c>
      <c r="L443" s="21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48"/>
  <sheetViews>
    <sheetView topLeftCell="A412" workbookViewId="0">
      <selection activeCell="L464" sqref="L464"/>
    </sheetView>
  </sheetViews>
  <sheetFormatPr defaultRowHeight="14.4" x14ac:dyDescent="0.3"/>
  <cols>
    <col min="1" max="1" width="16" style="6" bestFit="1" customWidth="1"/>
    <col min="2" max="6" width="1.6640625" style="6" customWidth="1"/>
    <col min="7" max="7" width="51.33203125" style="6" bestFit="1" customWidth="1"/>
    <col min="8" max="8" width="15" style="26" bestFit="1" customWidth="1"/>
    <col min="9" max="11" width="14.33203125" style="26" bestFit="1" customWidth="1"/>
    <col min="12" max="256" width="13.88671875" style="6" customWidth="1"/>
    <col min="257" max="257" width="16" style="6" bestFit="1" customWidth="1"/>
    <col min="258" max="262" width="1.6640625" style="6" customWidth="1"/>
    <col min="263" max="263" width="51.33203125" style="6" bestFit="1" customWidth="1"/>
    <col min="264" max="264" width="15" style="6" bestFit="1" customWidth="1"/>
    <col min="265" max="267" width="14.33203125" style="6" bestFit="1" customWidth="1"/>
    <col min="268" max="512" width="13.88671875" style="6" customWidth="1"/>
    <col min="513" max="513" width="16" style="6" bestFit="1" customWidth="1"/>
    <col min="514" max="518" width="1.6640625" style="6" customWidth="1"/>
    <col min="519" max="519" width="51.33203125" style="6" bestFit="1" customWidth="1"/>
    <col min="520" max="520" width="15" style="6" bestFit="1" customWidth="1"/>
    <col min="521" max="523" width="14.33203125" style="6" bestFit="1" customWidth="1"/>
    <col min="524" max="768" width="13.88671875" style="6" customWidth="1"/>
    <col min="769" max="769" width="16" style="6" bestFit="1" customWidth="1"/>
    <col min="770" max="774" width="1.6640625" style="6" customWidth="1"/>
    <col min="775" max="775" width="51.33203125" style="6" bestFit="1" customWidth="1"/>
    <col min="776" max="776" width="15" style="6" bestFit="1" customWidth="1"/>
    <col min="777" max="779" width="14.33203125" style="6" bestFit="1" customWidth="1"/>
    <col min="780" max="1024" width="13.88671875" style="6" customWidth="1"/>
    <col min="1025" max="1025" width="16" style="6" bestFit="1" customWidth="1"/>
    <col min="1026" max="1030" width="1.6640625" style="6" customWidth="1"/>
    <col min="1031" max="1031" width="51.33203125" style="6" bestFit="1" customWidth="1"/>
    <col min="1032" max="1032" width="15" style="6" bestFit="1" customWidth="1"/>
    <col min="1033" max="1035" width="14.33203125" style="6" bestFit="1" customWidth="1"/>
    <col min="1036" max="1280" width="13.88671875" style="6" customWidth="1"/>
    <col min="1281" max="1281" width="16" style="6" bestFit="1" customWidth="1"/>
    <col min="1282" max="1286" width="1.6640625" style="6" customWidth="1"/>
    <col min="1287" max="1287" width="51.33203125" style="6" bestFit="1" customWidth="1"/>
    <col min="1288" max="1288" width="15" style="6" bestFit="1" customWidth="1"/>
    <col min="1289" max="1291" width="14.33203125" style="6" bestFit="1" customWidth="1"/>
    <col min="1292" max="1536" width="13.88671875" style="6" customWidth="1"/>
    <col min="1537" max="1537" width="16" style="6" bestFit="1" customWidth="1"/>
    <col min="1538" max="1542" width="1.6640625" style="6" customWidth="1"/>
    <col min="1543" max="1543" width="51.33203125" style="6" bestFit="1" customWidth="1"/>
    <col min="1544" max="1544" width="15" style="6" bestFit="1" customWidth="1"/>
    <col min="1545" max="1547" width="14.33203125" style="6" bestFit="1" customWidth="1"/>
    <col min="1548" max="1792" width="13.88671875" style="6" customWidth="1"/>
    <col min="1793" max="1793" width="16" style="6" bestFit="1" customWidth="1"/>
    <col min="1794" max="1798" width="1.6640625" style="6" customWidth="1"/>
    <col min="1799" max="1799" width="51.33203125" style="6" bestFit="1" customWidth="1"/>
    <col min="1800" max="1800" width="15" style="6" bestFit="1" customWidth="1"/>
    <col min="1801" max="1803" width="14.33203125" style="6" bestFit="1" customWidth="1"/>
    <col min="1804" max="2048" width="13.88671875" style="6" customWidth="1"/>
    <col min="2049" max="2049" width="16" style="6" bestFit="1" customWidth="1"/>
    <col min="2050" max="2054" width="1.6640625" style="6" customWidth="1"/>
    <col min="2055" max="2055" width="51.33203125" style="6" bestFit="1" customWidth="1"/>
    <col min="2056" max="2056" width="15" style="6" bestFit="1" customWidth="1"/>
    <col min="2057" max="2059" width="14.33203125" style="6" bestFit="1" customWidth="1"/>
    <col min="2060" max="2304" width="13.88671875" style="6" customWidth="1"/>
    <col min="2305" max="2305" width="16" style="6" bestFit="1" customWidth="1"/>
    <col min="2306" max="2310" width="1.6640625" style="6" customWidth="1"/>
    <col min="2311" max="2311" width="51.33203125" style="6" bestFit="1" customWidth="1"/>
    <col min="2312" max="2312" width="15" style="6" bestFit="1" customWidth="1"/>
    <col min="2313" max="2315" width="14.33203125" style="6" bestFit="1" customWidth="1"/>
    <col min="2316" max="2560" width="13.88671875" style="6" customWidth="1"/>
    <col min="2561" max="2561" width="16" style="6" bestFit="1" customWidth="1"/>
    <col min="2562" max="2566" width="1.6640625" style="6" customWidth="1"/>
    <col min="2567" max="2567" width="51.33203125" style="6" bestFit="1" customWidth="1"/>
    <col min="2568" max="2568" width="15" style="6" bestFit="1" customWidth="1"/>
    <col min="2569" max="2571" width="14.33203125" style="6" bestFit="1" customWidth="1"/>
    <col min="2572" max="2816" width="13.88671875" style="6" customWidth="1"/>
    <col min="2817" max="2817" width="16" style="6" bestFit="1" customWidth="1"/>
    <col min="2818" max="2822" width="1.6640625" style="6" customWidth="1"/>
    <col min="2823" max="2823" width="51.33203125" style="6" bestFit="1" customWidth="1"/>
    <col min="2824" max="2824" width="15" style="6" bestFit="1" customWidth="1"/>
    <col min="2825" max="2827" width="14.33203125" style="6" bestFit="1" customWidth="1"/>
    <col min="2828" max="3072" width="13.88671875" style="6" customWidth="1"/>
    <col min="3073" max="3073" width="16" style="6" bestFit="1" customWidth="1"/>
    <col min="3074" max="3078" width="1.6640625" style="6" customWidth="1"/>
    <col min="3079" max="3079" width="51.33203125" style="6" bestFit="1" customWidth="1"/>
    <col min="3080" max="3080" width="15" style="6" bestFit="1" customWidth="1"/>
    <col min="3081" max="3083" width="14.33203125" style="6" bestFit="1" customWidth="1"/>
    <col min="3084" max="3328" width="13.88671875" style="6" customWidth="1"/>
    <col min="3329" max="3329" width="16" style="6" bestFit="1" customWidth="1"/>
    <col min="3330" max="3334" width="1.6640625" style="6" customWidth="1"/>
    <col min="3335" max="3335" width="51.33203125" style="6" bestFit="1" customWidth="1"/>
    <col min="3336" max="3336" width="15" style="6" bestFit="1" customWidth="1"/>
    <col min="3337" max="3339" width="14.33203125" style="6" bestFit="1" customWidth="1"/>
    <col min="3340" max="3584" width="13.88671875" style="6" customWidth="1"/>
    <col min="3585" max="3585" width="16" style="6" bestFit="1" customWidth="1"/>
    <col min="3586" max="3590" width="1.6640625" style="6" customWidth="1"/>
    <col min="3591" max="3591" width="51.33203125" style="6" bestFit="1" customWidth="1"/>
    <col min="3592" max="3592" width="15" style="6" bestFit="1" customWidth="1"/>
    <col min="3593" max="3595" width="14.33203125" style="6" bestFit="1" customWidth="1"/>
    <col min="3596" max="3840" width="13.88671875" style="6" customWidth="1"/>
    <col min="3841" max="3841" width="16" style="6" bestFit="1" customWidth="1"/>
    <col min="3842" max="3846" width="1.6640625" style="6" customWidth="1"/>
    <col min="3847" max="3847" width="51.33203125" style="6" bestFit="1" customWidth="1"/>
    <col min="3848" max="3848" width="15" style="6" bestFit="1" customWidth="1"/>
    <col min="3849" max="3851" width="14.33203125" style="6" bestFit="1" customWidth="1"/>
    <col min="3852" max="4096" width="13.88671875" style="6" customWidth="1"/>
    <col min="4097" max="4097" width="16" style="6" bestFit="1" customWidth="1"/>
    <col min="4098" max="4102" width="1.6640625" style="6" customWidth="1"/>
    <col min="4103" max="4103" width="51.33203125" style="6" bestFit="1" customWidth="1"/>
    <col min="4104" max="4104" width="15" style="6" bestFit="1" customWidth="1"/>
    <col min="4105" max="4107" width="14.33203125" style="6" bestFit="1" customWidth="1"/>
    <col min="4108" max="4352" width="13.88671875" style="6" customWidth="1"/>
    <col min="4353" max="4353" width="16" style="6" bestFit="1" customWidth="1"/>
    <col min="4354" max="4358" width="1.6640625" style="6" customWidth="1"/>
    <col min="4359" max="4359" width="51.33203125" style="6" bestFit="1" customWidth="1"/>
    <col min="4360" max="4360" width="15" style="6" bestFit="1" customWidth="1"/>
    <col min="4361" max="4363" width="14.33203125" style="6" bestFit="1" customWidth="1"/>
    <col min="4364" max="4608" width="13.88671875" style="6" customWidth="1"/>
    <col min="4609" max="4609" width="16" style="6" bestFit="1" customWidth="1"/>
    <col min="4610" max="4614" width="1.6640625" style="6" customWidth="1"/>
    <col min="4615" max="4615" width="51.33203125" style="6" bestFit="1" customWidth="1"/>
    <col min="4616" max="4616" width="15" style="6" bestFit="1" customWidth="1"/>
    <col min="4617" max="4619" width="14.33203125" style="6" bestFit="1" customWidth="1"/>
    <col min="4620" max="4864" width="13.88671875" style="6" customWidth="1"/>
    <col min="4865" max="4865" width="16" style="6" bestFit="1" customWidth="1"/>
    <col min="4866" max="4870" width="1.6640625" style="6" customWidth="1"/>
    <col min="4871" max="4871" width="51.33203125" style="6" bestFit="1" customWidth="1"/>
    <col min="4872" max="4872" width="15" style="6" bestFit="1" customWidth="1"/>
    <col min="4873" max="4875" width="14.33203125" style="6" bestFit="1" customWidth="1"/>
    <col min="4876" max="5120" width="13.88671875" style="6" customWidth="1"/>
    <col min="5121" max="5121" width="16" style="6" bestFit="1" customWidth="1"/>
    <col min="5122" max="5126" width="1.6640625" style="6" customWidth="1"/>
    <col min="5127" max="5127" width="51.33203125" style="6" bestFit="1" customWidth="1"/>
    <col min="5128" max="5128" width="15" style="6" bestFit="1" customWidth="1"/>
    <col min="5129" max="5131" width="14.33203125" style="6" bestFit="1" customWidth="1"/>
    <col min="5132" max="5376" width="13.88671875" style="6" customWidth="1"/>
    <col min="5377" max="5377" width="16" style="6" bestFit="1" customWidth="1"/>
    <col min="5378" max="5382" width="1.6640625" style="6" customWidth="1"/>
    <col min="5383" max="5383" width="51.33203125" style="6" bestFit="1" customWidth="1"/>
    <col min="5384" max="5384" width="15" style="6" bestFit="1" customWidth="1"/>
    <col min="5385" max="5387" width="14.33203125" style="6" bestFit="1" customWidth="1"/>
    <col min="5388" max="5632" width="13.88671875" style="6" customWidth="1"/>
    <col min="5633" max="5633" width="16" style="6" bestFit="1" customWidth="1"/>
    <col min="5634" max="5638" width="1.6640625" style="6" customWidth="1"/>
    <col min="5639" max="5639" width="51.33203125" style="6" bestFit="1" customWidth="1"/>
    <col min="5640" max="5640" width="15" style="6" bestFit="1" customWidth="1"/>
    <col min="5641" max="5643" width="14.33203125" style="6" bestFit="1" customWidth="1"/>
    <col min="5644" max="5888" width="13.88671875" style="6" customWidth="1"/>
    <col min="5889" max="5889" width="16" style="6" bestFit="1" customWidth="1"/>
    <col min="5890" max="5894" width="1.6640625" style="6" customWidth="1"/>
    <col min="5895" max="5895" width="51.33203125" style="6" bestFit="1" customWidth="1"/>
    <col min="5896" max="5896" width="15" style="6" bestFit="1" customWidth="1"/>
    <col min="5897" max="5899" width="14.33203125" style="6" bestFit="1" customWidth="1"/>
    <col min="5900" max="6144" width="13.88671875" style="6" customWidth="1"/>
    <col min="6145" max="6145" width="16" style="6" bestFit="1" customWidth="1"/>
    <col min="6146" max="6150" width="1.6640625" style="6" customWidth="1"/>
    <col min="6151" max="6151" width="51.33203125" style="6" bestFit="1" customWidth="1"/>
    <col min="6152" max="6152" width="15" style="6" bestFit="1" customWidth="1"/>
    <col min="6153" max="6155" width="14.33203125" style="6" bestFit="1" customWidth="1"/>
    <col min="6156" max="6400" width="13.88671875" style="6" customWidth="1"/>
    <col min="6401" max="6401" width="16" style="6" bestFit="1" customWidth="1"/>
    <col min="6402" max="6406" width="1.6640625" style="6" customWidth="1"/>
    <col min="6407" max="6407" width="51.33203125" style="6" bestFit="1" customWidth="1"/>
    <col min="6408" max="6408" width="15" style="6" bestFit="1" customWidth="1"/>
    <col min="6409" max="6411" width="14.33203125" style="6" bestFit="1" customWidth="1"/>
    <col min="6412" max="6656" width="13.88671875" style="6" customWidth="1"/>
    <col min="6657" max="6657" width="16" style="6" bestFit="1" customWidth="1"/>
    <col min="6658" max="6662" width="1.6640625" style="6" customWidth="1"/>
    <col min="6663" max="6663" width="51.33203125" style="6" bestFit="1" customWidth="1"/>
    <col min="6664" max="6664" width="15" style="6" bestFit="1" customWidth="1"/>
    <col min="6665" max="6667" width="14.33203125" style="6" bestFit="1" customWidth="1"/>
    <col min="6668" max="6912" width="13.88671875" style="6" customWidth="1"/>
    <col min="6913" max="6913" width="16" style="6" bestFit="1" customWidth="1"/>
    <col min="6914" max="6918" width="1.6640625" style="6" customWidth="1"/>
    <col min="6919" max="6919" width="51.33203125" style="6" bestFit="1" customWidth="1"/>
    <col min="6920" max="6920" width="15" style="6" bestFit="1" customWidth="1"/>
    <col min="6921" max="6923" width="14.33203125" style="6" bestFit="1" customWidth="1"/>
    <col min="6924" max="7168" width="13.88671875" style="6" customWidth="1"/>
    <col min="7169" max="7169" width="16" style="6" bestFit="1" customWidth="1"/>
    <col min="7170" max="7174" width="1.6640625" style="6" customWidth="1"/>
    <col min="7175" max="7175" width="51.33203125" style="6" bestFit="1" customWidth="1"/>
    <col min="7176" max="7176" width="15" style="6" bestFit="1" customWidth="1"/>
    <col min="7177" max="7179" width="14.33203125" style="6" bestFit="1" customWidth="1"/>
    <col min="7180" max="7424" width="13.88671875" style="6" customWidth="1"/>
    <col min="7425" max="7425" width="16" style="6" bestFit="1" customWidth="1"/>
    <col min="7426" max="7430" width="1.6640625" style="6" customWidth="1"/>
    <col min="7431" max="7431" width="51.33203125" style="6" bestFit="1" customWidth="1"/>
    <col min="7432" max="7432" width="15" style="6" bestFit="1" customWidth="1"/>
    <col min="7433" max="7435" width="14.33203125" style="6" bestFit="1" customWidth="1"/>
    <col min="7436" max="7680" width="13.88671875" style="6" customWidth="1"/>
    <col min="7681" max="7681" width="16" style="6" bestFit="1" customWidth="1"/>
    <col min="7682" max="7686" width="1.6640625" style="6" customWidth="1"/>
    <col min="7687" max="7687" width="51.33203125" style="6" bestFit="1" customWidth="1"/>
    <col min="7688" max="7688" width="15" style="6" bestFit="1" customWidth="1"/>
    <col min="7689" max="7691" width="14.33203125" style="6" bestFit="1" customWidth="1"/>
    <col min="7692" max="7936" width="13.88671875" style="6" customWidth="1"/>
    <col min="7937" max="7937" width="16" style="6" bestFit="1" customWidth="1"/>
    <col min="7938" max="7942" width="1.6640625" style="6" customWidth="1"/>
    <col min="7943" max="7943" width="51.33203125" style="6" bestFit="1" customWidth="1"/>
    <col min="7944" max="7944" width="15" style="6" bestFit="1" customWidth="1"/>
    <col min="7945" max="7947" width="14.33203125" style="6" bestFit="1" customWidth="1"/>
    <col min="7948" max="8192" width="13.88671875" style="6" customWidth="1"/>
    <col min="8193" max="8193" width="16" style="6" bestFit="1" customWidth="1"/>
    <col min="8194" max="8198" width="1.6640625" style="6" customWidth="1"/>
    <col min="8199" max="8199" width="51.33203125" style="6" bestFit="1" customWidth="1"/>
    <col min="8200" max="8200" width="15" style="6" bestFit="1" customWidth="1"/>
    <col min="8201" max="8203" width="14.33203125" style="6" bestFit="1" customWidth="1"/>
    <col min="8204" max="8448" width="13.88671875" style="6" customWidth="1"/>
    <col min="8449" max="8449" width="16" style="6" bestFit="1" customWidth="1"/>
    <col min="8450" max="8454" width="1.6640625" style="6" customWidth="1"/>
    <col min="8455" max="8455" width="51.33203125" style="6" bestFit="1" customWidth="1"/>
    <col min="8456" max="8456" width="15" style="6" bestFit="1" customWidth="1"/>
    <col min="8457" max="8459" width="14.33203125" style="6" bestFit="1" customWidth="1"/>
    <col min="8460" max="8704" width="13.88671875" style="6" customWidth="1"/>
    <col min="8705" max="8705" width="16" style="6" bestFit="1" customWidth="1"/>
    <col min="8706" max="8710" width="1.6640625" style="6" customWidth="1"/>
    <col min="8711" max="8711" width="51.33203125" style="6" bestFit="1" customWidth="1"/>
    <col min="8712" max="8712" width="15" style="6" bestFit="1" customWidth="1"/>
    <col min="8713" max="8715" width="14.33203125" style="6" bestFit="1" customWidth="1"/>
    <col min="8716" max="8960" width="13.88671875" style="6" customWidth="1"/>
    <col min="8961" max="8961" width="16" style="6" bestFit="1" customWidth="1"/>
    <col min="8962" max="8966" width="1.6640625" style="6" customWidth="1"/>
    <col min="8967" max="8967" width="51.33203125" style="6" bestFit="1" customWidth="1"/>
    <col min="8968" max="8968" width="15" style="6" bestFit="1" customWidth="1"/>
    <col min="8969" max="8971" width="14.33203125" style="6" bestFit="1" customWidth="1"/>
    <col min="8972" max="9216" width="13.88671875" style="6" customWidth="1"/>
    <col min="9217" max="9217" width="16" style="6" bestFit="1" customWidth="1"/>
    <col min="9218" max="9222" width="1.6640625" style="6" customWidth="1"/>
    <col min="9223" max="9223" width="51.33203125" style="6" bestFit="1" customWidth="1"/>
    <col min="9224" max="9224" width="15" style="6" bestFit="1" customWidth="1"/>
    <col min="9225" max="9227" width="14.33203125" style="6" bestFit="1" customWidth="1"/>
    <col min="9228" max="9472" width="13.88671875" style="6" customWidth="1"/>
    <col min="9473" max="9473" width="16" style="6" bestFit="1" customWidth="1"/>
    <col min="9474" max="9478" width="1.6640625" style="6" customWidth="1"/>
    <col min="9479" max="9479" width="51.33203125" style="6" bestFit="1" customWidth="1"/>
    <col min="9480" max="9480" width="15" style="6" bestFit="1" customWidth="1"/>
    <col min="9481" max="9483" width="14.33203125" style="6" bestFit="1" customWidth="1"/>
    <col min="9484" max="9728" width="13.88671875" style="6" customWidth="1"/>
    <col min="9729" max="9729" width="16" style="6" bestFit="1" customWidth="1"/>
    <col min="9730" max="9734" width="1.6640625" style="6" customWidth="1"/>
    <col min="9735" max="9735" width="51.33203125" style="6" bestFit="1" customWidth="1"/>
    <col min="9736" max="9736" width="15" style="6" bestFit="1" customWidth="1"/>
    <col min="9737" max="9739" width="14.33203125" style="6" bestFit="1" customWidth="1"/>
    <col min="9740" max="9984" width="13.88671875" style="6" customWidth="1"/>
    <col min="9985" max="9985" width="16" style="6" bestFit="1" customWidth="1"/>
    <col min="9986" max="9990" width="1.6640625" style="6" customWidth="1"/>
    <col min="9991" max="9991" width="51.33203125" style="6" bestFit="1" customWidth="1"/>
    <col min="9992" max="9992" width="15" style="6" bestFit="1" customWidth="1"/>
    <col min="9993" max="9995" width="14.33203125" style="6" bestFit="1" customWidth="1"/>
    <col min="9996" max="10240" width="13.88671875" style="6" customWidth="1"/>
    <col min="10241" max="10241" width="16" style="6" bestFit="1" customWidth="1"/>
    <col min="10242" max="10246" width="1.6640625" style="6" customWidth="1"/>
    <col min="10247" max="10247" width="51.33203125" style="6" bestFit="1" customWidth="1"/>
    <col min="10248" max="10248" width="15" style="6" bestFit="1" customWidth="1"/>
    <col min="10249" max="10251" width="14.33203125" style="6" bestFit="1" customWidth="1"/>
    <col min="10252" max="10496" width="13.88671875" style="6" customWidth="1"/>
    <col min="10497" max="10497" width="16" style="6" bestFit="1" customWidth="1"/>
    <col min="10498" max="10502" width="1.6640625" style="6" customWidth="1"/>
    <col min="10503" max="10503" width="51.33203125" style="6" bestFit="1" customWidth="1"/>
    <col min="10504" max="10504" width="15" style="6" bestFit="1" customWidth="1"/>
    <col min="10505" max="10507" width="14.33203125" style="6" bestFit="1" customWidth="1"/>
    <col min="10508" max="10752" width="13.88671875" style="6" customWidth="1"/>
    <col min="10753" max="10753" width="16" style="6" bestFit="1" customWidth="1"/>
    <col min="10754" max="10758" width="1.6640625" style="6" customWidth="1"/>
    <col min="10759" max="10759" width="51.33203125" style="6" bestFit="1" customWidth="1"/>
    <col min="10760" max="10760" width="15" style="6" bestFit="1" customWidth="1"/>
    <col min="10761" max="10763" width="14.33203125" style="6" bestFit="1" customWidth="1"/>
    <col min="10764" max="11008" width="13.88671875" style="6" customWidth="1"/>
    <col min="11009" max="11009" width="16" style="6" bestFit="1" customWidth="1"/>
    <col min="11010" max="11014" width="1.6640625" style="6" customWidth="1"/>
    <col min="11015" max="11015" width="51.33203125" style="6" bestFit="1" customWidth="1"/>
    <col min="11016" max="11016" width="15" style="6" bestFit="1" customWidth="1"/>
    <col min="11017" max="11019" width="14.33203125" style="6" bestFit="1" customWidth="1"/>
    <col min="11020" max="11264" width="13.88671875" style="6" customWidth="1"/>
    <col min="11265" max="11265" width="16" style="6" bestFit="1" customWidth="1"/>
    <col min="11266" max="11270" width="1.6640625" style="6" customWidth="1"/>
    <col min="11271" max="11271" width="51.33203125" style="6" bestFit="1" customWidth="1"/>
    <col min="11272" max="11272" width="15" style="6" bestFit="1" customWidth="1"/>
    <col min="11273" max="11275" width="14.33203125" style="6" bestFit="1" customWidth="1"/>
    <col min="11276" max="11520" width="13.88671875" style="6" customWidth="1"/>
    <col min="11521" max="11521" width="16" style="6" bestFit="1" customWidth="1"/>
    <col min="11522" max="11526" width="1.6640625" style="6" customWidth="1"/>
    <col min="11527" max="11527" width="51.33203125" style="6" bestFit="1" customWidth="1"/>
    <col min="11528" max="11528" width="15" style="6" bestFit="1" customWidth="1"/>
    <col min="11529" max="11531" width="14.33203125" style="6" bestFit="1" customWidth="1"/>
    <col min="11532" max="11776" width="13.88671875" style="6" customWidth="1"/>
    <col min="11777" max="11777" width="16" style="6" bestFit="1" customWidth="1"/>
    <col min="11778" max="11782" width="1.6640625" style="6" customWidth="1"/>
    <col min="11783" max="11783" width="51.33203125" style="6" bestFit="1" customWidth="1"/>
    <col min="11784" max="11784" width="15" style="6" bestFit="1" customWidth="1"/>
    <col min="11785" max="11787" width="14.33203125" style="6" bestFit="1" customWidth="1"/>
    <col min="11788" max="12032" width="13.88671875" style="6" customWidth="1"/>
    <col min="12033" max="12033" width="16" style="6" bestFit="1" customWidth="1"/>
    <col min="12034" max="12038" width="1.6640625" style="6" customWidth="1"/>
    <col min="12039" max="12039" width="51.33203125" style="6" bestFit="1" customWidth="1"/>
    <col min="12040" max="12040" width="15" style="6" bestFit="1" customWidth="1"/>
    <col min="12041" max="12043" width="14.33203125" style="6" bestFit="1" customWidth="1"/>
    <col min="12044" max="12288" width="13.88671875" style="6" customWidth="1"/>
    <col min="12289" max="12289" width="16" style="6" bestFit="1" customWidth="1"/>
    <col min="12290" max="12294" width="1.6640625" style="6" customWidth="1"/>
    <col min="12295" max="12295" width="51.33203125" style="6" bestFit="1" customWidth="1"/>
    <col min="12296" max="12296" width="15" style="6" bestFit="1" customWidth="1"/>
    <col min="12297" max="12299" width="14.33203125" style="6" bestFit="1" customWidth="1"/>
    <col min="12300" max="12544" width="13.88671875" style="6" customWidth="1"/>
    <col min="12545" max="12545" width="16" style="6" bestFit="1" customWidth="1"/>
    <col min="12546" max="12550" width="1.6640625" style="6" customWidth="1"/>
    <col min="12551" max="12551" width="51.33203125" style="6" bestFit="1" customWidth="1"/>
    <col min="12552" max="12552" width="15" style="6" bestFit="1" customWidth="1"/>
    <col min="12553" max="12555" width="14.33203125" style="6" bestFit="1" customWidth="1"/>
    <col min="12556" max="12800" width="13.88671875" style="6" customWidth="1"/>
    <col min="12801" max="12801" width="16" style="6" bestFit="1" customWidth="1"/>
    <col min="12802" max="12806" width="1.6640625" style="6" customWidth="1"/>
    <col min="12807" max="12807" width="51.33203125" style="6" bestFit="1" customWidth="1"/>
    <col min="12808" max="12808" width="15" style="6" bestFit="1" customWidth="1"/>
    <col min="12809" max="12811" width="14.33203125" style="6" bestFit="1" customWidth="1"/>
    <col min="12812" max="13056" width="13.88671875" style="6" customWidth="1"/>
    <col min="13057" max="13057" width="16" style="6" bestFit="1" customWidth="1"/>
    <col min="13058" max="13062" width="1.6640625" style="6" customWidth="1"/>
    <col min="13063" max="13063" width="51.33203125" style="6" bestFit="1" customWidth="1"/>
    <col min="13064" max="13064" width="15" style="6" bestFit="1" customWidth="1"/>
    <col min="13065" max="13067" width="14.33203125" style="6" bestFit="1" customWidth="1"/>
    <col min="13068" max="13312" width="13.88671875" style="6" customWidth="1"/>
    <col min="13313" max="13313" width="16" style="6" bestFit="1" customWidth="1"/>
    <col min="13314" max="13318" width="1.6640625" style="6" customWidth="1"/>
    <col min="13319" max="13319" width="51.33203125" style="6" bestFit="1" customWidth="1"/>
    <col min="13320" max="13320" width="15" style="6" bestFit="1" customWidth="1"/>
    <col min="13321" max="13323" width="14.33203125" style="6" bestFit="1" customWidth="1"/>
    <col min="13324" max="13568" width="13.88671875" style="6" customWidth="1"/>
    <col min="13569" max="13569" width="16" style="6" bestFit="1" customWidth="1"/>
    <col min="13570" max="13574" width="1.6640625" style="6" customWidth="1"/>
    <col min="13575" max="13575" width="51.33203125" style="6" bestFit="1" customWidth="1"/>
    <col min="13576" max="13576" width="15" style="6" bestFit="1" customWidth="1"/>
    <col min="13577" max="13579" width="14.33203125" style="6" bestFit="1" customWidth="1"/>
    <col min="13580" max="13824" width="13.88671875" style="6" customWidth="1"/>
    <col min="13825" max="13825" width="16" style="6" bestFit="1" customWidth="1"/>
    <col min="13826" max="13830" width="1.6640625" style="6" customWidth="1"/>
    <col min="13831" max="13831" width="51.33203125" style="6" bestFit="1" customWidth="1"/>
    <col min="13832" max="13832" width="15" style="6" bestFit="1" customWidth="1"/>
    <col min="13833" max="13835" width="14.33203125" style="6" bestFit="1" customWidth="1"/>
    <col min="13836" max="14080" width="13.88671875" style="6" customWidth="1"/>
    <col min="14081" max="14081" width="16" style="6" bestFit="1" customWidth="1"/>
    <col min="14082" max="14086" width="1.6640625" style="6" customWidth="1"/>
    <col min="14087" max="14087" width="51.33203125" style="6" bestFit="1" customWidth="1"/>
    <col min="14088" max="14088" width="15" style="6" bestFit="1" customWidth="1"/>
    <col min="14089" max="14091" width="14.33203125" style="6" bestFit="1" customWidth="1"/>
    <col min="14092" max="14336" width="13.88671875" style="6" customWidth="1"/>
    <col min="14337" max="14337" width="16" style="6" bestFit="1" customWidth="1"/>
    <col min="14338" max="14342" width="1.6640625" style="6" customWidth="1"/>
    <col min="14343" max="14343" width="51.33203125" style="6" bestFit="1" customWidth="1"/>
    <col min="14344" max="14344" width="15" style="6" bestFit="1" customWidth="1"/>
    <col min="14345" max="14347" width="14.33203125" style="6" bestFit="1" customWidth="1"/>
    <col min="14348" max="14592" width="13.88671875" style="6" customWidth="1"/>
    <col min="14593" max="14593" width="16" style="6" bestFit="1" customWidth="1"/>
    <col min="14594" max="14598" width="1.6640625" style="6" customWidth="1"/>
    <col min="14599" max="14599" width="51.33203125" style="6" bestFit="1" customWidth="1"/>
    <col min="14600" max="14600" width="15" style="6" bestFit="1" customWidth="1"/>
    <col min="14601" max="14603" width="14.33203125" style="6" bestFit="1" customWidth="1"/>
    <col min="14604" max="14848" width="13.88671875" style="6" customWidth="1"/>
    <col min="14849" max="14849" width="16" style="6" bestFit="1" customWidth="1"/>
    <col min="14850" max="14854" width="1.6640625" style="6" customWidth="1"/>
    <col min="14855" max="14855" width="51.33203125" style="6" bestFit="1" customWidth="1"/>
    <col min="14856" max="14856" width="15" style="6" bestFit="1" customWidth="1"/>
    <col min="14857" max="14859" width="14.33203125" style="6" bestFit="1" customWidth="1"/>
    <col min="14860" max="15104" width="13.88671875" style="6" customWidth="1"/>
    <col min="15105" max="15105" width="16" style="6" bestFit="1" customWidth="1"/>
    <col min="15106" max="15110" width="1.6640625" style="6" customWidth="1"/>
    <col min="15111" max="15111" width="51.33203125" style="6" bestFit="1" customWidth="1"/>
    <col min="15112" max="15112" width="15" style="6" bestFit="1" customWidth="1"/>
    <col min="15113" max="15115" width="14.33203125" style="6" bestFit="1" customWidth="1"/>
    <col min="15116" max="15360" width="13.88671875" style="6" customWidth="1"/>
    <col min="15361" max="15361" width="16" style="6" bestFit="1" customWidth="1"/>
    <col min="15362" max="15366" width="1.6640625" style="6" customWidth="1"/>
    <col min="15367" max="15367" width="51.33203125" style="6" bestFit="1" customWidth="1"/>
    <col min="15368" max="15368" width="15" style="6" bestFit="1" customWidth="1"/>
    <col min="15369" max="15371" width="14.33203125" style="6" bestFit="1" customWidth="1"/>
    <col min="15372" max="15616" width="13.88671875" style="6" customWidth="1"/>
    <col min="15617" max="15617" width="16" style="6" bestFit="1" customWidth="1"/>
    <col min="15618" max="15622" width="1.6640625" style="6" customWidth="1"/>
    <col min="15623" max="15623" width="51.33203125" style="6" bestFit="1" customWidth="1"/>
    <col min="15624" max="15624" width="15" style="6" bestFit="1" customWidth="1"/>
    <col min="15625" max="15627" width="14.33203125" style="6" bestFit="1" customWidth="1"/>
    <col min="15628" max="15872" width="13.88671875" style="6" customWidth="1"/>
    <col min="15873" max="15873" width="16" style="6" bestFit="1" customWidth="1"/>
    <col min="15874" max="15878" width="1.6640625" style="6" customWidth="1"/>
    <col min="15879" max="15879" width="51.33203125" style="6" bestFit="1" customWidth="1"/>
    <col min="15880" max="15880" width="15" style="6" bestFit="1" customWidth="1"/>
    <col min="15881" max="15883" width="14.33203125" style="6" bestFit="1" customWidth="1"/>
    <col min="15884" max="16128" width="13.88671875" style="6" customWidth="1"/>
    <col min="16129" max="16129" width="16" style="6" bestFit="1" customWidth="1"/>
    <col min="16130" max="16134" width="1.6640625" style="6" customWidth="1"/>
    <col min="16135" max="16135" width="51.33203125" style="6" bestFit="1" customWidth="1"/>
    <col min="16136" max="16136" width="15" style="6" bestFit="1" customWidth="1"/>
    <col min="16137" max="16139" width="14.33203125" style="6" bestFit="1" customWidth="1"/>
    <col min="16140" max="16384" width="13.88671875" style="6" customWidth="1"/>
  </cols>
  <sheetData>
    <row r="1" spans="1:12" x14ac:dyDescent="0.3">
      <c r="A1" s="1" t="s">
        <v>342</v>
      </c>
      <c r="B1" s="2" t="s">
        <v>343</v>
      </c>
      <c r="C1" s="3"/>
      <c r="D1" s="3"/>
      <c r="E1" s="3"/>
      <c r="F1" s="3"/>
      <c r="G1" s="3"/>
      <c r="H1" s="4" t="s">
        <v>344</v>
      </c>
      <c r="I1" s="4" t="s">
        <v>345</v>
      </c>
      <c r="J1" s="4" t="s">
        <v>346</v>
      </c>
      <c r="K1" s="4" t="s">
        <v>347</v>
      </c>
      <c r="L1" s="5"/>
    </row>
    <row r="2" spans="1:12" x14ac:dyDescent="0.3">
      <c r="A2" s="7" t="s">
        <v>348</v>
      </c>
      <c r="B2" s="8"/>
      <c r="C2" s="8"/>
      <c r="D2" s="8"/>
      <c r="E2" s="8"/>
      <c r="F2" s="8"/>
      <c r="G2" s="8"/>
      <c r="H2" s="9"/>
      <c r="I2" s="9"/>
      <c r="J2" s="9"/>
      <c r="K2" s="9"/>
      <c r="L2" s="8"/>
    </row>
    <row r="3" spans="1:12" x14ac:dyDescent="0.3">
      <c r="A3" s="10" t="s">
        <v>24</v>
      </c>
      <c r="B3" s="11" t="s">
        <v>349</v>
      </c>
      <c r="C3" s="12"/>
      <c r="D3" s="12"/>
      <c r="E3" s="12"/>
      <c r="F3" s="12"/>
      <c r="G3" s="12"/>
      <c r="H3" s="13">
        <v>58054136.530000001</v>
      </c>
      <c r="I3" s="13">
        <v>27911109.960000001</v>
      </c>
      <c r="J3" s="13">
        <v>27204608.640000001</v>
      </c>
      <c r="K3" s="13">
        <v>58760637.850000001</v>
      </c>
      <c r="L3" s="14"/>
    </row>
    <row r="4" spans="1:12" x14ac:dyDescent="0.3">
      <c r="A4" s="10" t="s">
        <v>350</v>
      </c>
      <c r="B4" s="15" t="s">
        <v>351</v>
      </c>
      <c r="C4" s="11" t="s">
        <v>352</v>
      </c>
      <c r="D4" s="12"/>
      <c r="E4" s="12"/>
      <c r="F4" s="12"/>
      <c r="G4" s="12"/>
      <c r="H4" s="13">
        <v>43362852.439999998</v>
      </c>
      <c r="I4" s="13">
        <v>27656324.280000001</v>
      </c>
      <c r="J4" s="13">
        <v>26677455.190000001</v>
      </c>
      <c r="K4" s="13">
        <v>44341721.530000001</v>
      </c>
      <c r="L4" s="14"/>
    </row>
    <row r="5" spans="1:12" x14ac:dyDescent="0.3">
      <c r="A5" s="10" t="s">
        <v>353</v>
      </c>
      <c r="B5" s="16" t="s">
        <v>351</v>
      </c>
      <c r="C5" s="17"/>
      <c r="D5" s="11" t="s">
        <v>354</v>
      </c>
      <c r="E5" s="12"/>
      <c r="F5" s="12"/>
      <c r="G5" s="12"/>
      <c r="H5" s="13">
        <v>42609005.020000003</v>
      </c>
      <c r="I5" s="13">
        <v>26293333.100000001</v>
      </c>
      <c r="J5" s="13">
        <v>25625629.460000001</v>
      </c>
      <c r="K5" s="13">
        <v>43276708.659999996</v>
      </c>
      <c r="L5" s="14"/>
    </row>
    <row r="6" spans="1:12" x14ac:dyDescent="0.3">
      <c r="A6" s="10" t="s">
        <v>355</v>
      </c>
      <c r="B6" s="16" t="s">
        <v>351</v>
      </c>
      <c r="C6" s="17"/>
      <c r="D6" s="17"/>
      <c r="E6" s="11" t="s">
        <v>354</v>
      </c>
      <c r="F6" s="12"/>
      <c r="G6" s="12"/>
      <c r="H6" s="13">
        <v>42609005.020000003</v>
      </c>
      <c r="I6" s="13">
        <v>26293333.100000001</v>
      </c>
      <c r="J6" s="13">
        <v>25625629.460000001</v>
      </c>
      <c r="K6" s="13">
        <v>43276708.659999996</v>
      </c>
      <c r="L6" s="14"/>
    </row>
    <row r="7" spans="1:12" x14ac:dyDescent="0.3">
      <c r="A7" s="10" t="s">
        <v>356</v>
      </c>
      <c r="B7" s="16" t="s">
        <v>351</v>
      </c>
      <c r="C7" s="17"/>
      <c r="D7" s="17"/>
      <c r="E7" s="17"/>
      <c r="F7" s="11" t="s">
        <v>357</v>
      </c>
      <c r="G7" s="12"/>
      <c r="H7" s="13">
        <v>5000</v>
      </c>
      <c r="I7" s="13">
        <v>9301.64</v>
      </c>
      <c r="J7" s="13">
        <v>9301.64</v>
      </c>
      <c r="K7" s="13">
        <v>5000</v>
      </c>
      <c r="L7" s="14"/>
    </row>
    <row r="8" spans="1:12" x14ac:dyDescent="0.3">
      <c r="A8" s="18" t="s">
        <v>358</v>
      </c>
      <c r="B8" s="16" t="s">
        <v>351</v>
      </c>
      <c r="C8" s="17"/>
      <c r="D8" s="17"/>
      <c r="E8" s="17"/>
      <c r="F8" s="17"/>
      <c r="G8" s="19" t="s">
        <v>359</v>
      </c>
      <c r="H8" s="20">
        <v>5000</v>
      </c>
      <c r="I8" s="20">
        <v>9301.64</v>
      </c>
      <c r="J8" s="20">
        <v>9301.64</v>
      </c>
      <c r="K8" s="20">
        <v>5000</v>
      </c>
      <c r="L8" s="21"/>
    </row>
    <row r="9" spans="1:12" x14ac:dyDescent="0.3">
      <c r="A9" s="22" t="s">
        <v>351</v>
      </c>
      <c r="B9" s="16" t="s">
        <v>351</v>
      </c>
      <c r="C9" s="17"/>
      <c r="D9" s="17"/>
      <c r="E9" s="17"/>
      <c r="F9" s="17"/>
      <c r="G9" s="23" t="s">
        <v>351</v>
      </c>
      <c r="H9" s="24"/>
      <c r="I9" s="24"/>
      <c r="J9" s="24"/>
      <c r="K9" s="24"/>
      <c r="L9" s="25"/>
    </row>
    <row r="10" spans="1:12" x14ac:dyDescent="0.3">
      <c r="A10" s="10" t="s">
        <v>360</v>
      </c>
      <c r="B10" s="16" t="s">
        <v>351</v>
      </c>
      <c r="C10" s="17"/>
      <c r="D10" s="17"/>
      <c r="E10" s="17"/>
      <c r="F10" s="11" t="s">
        <v>361</v>
      </c>
      <c r="G10" s="12"/>
      <c r="H10" s="13">
        <v>1072.47</v>
      </c>
      <c r="I10" s="13">
        <v>16042499.75</v>
      </c>
      <c r="J10" s="13">
        <v>16042813.289999999</v>
      </c>
      <c r="K10" s="13">
        <v>758.93</v>
      </c>
      <c r="L10" s="14"/>
    </row>
    <row r="11" spans="1:12" x14ac:dyDescent="0.3">
      <c r="A11" s="18" t="s">
        <v>362</v>
      </c>
      <c r="B11" s="16" t="s">
        <v>351</v>
      </c>
      <c r="C11" s="17"/>
      <c r="D11" s="17"/>
      <c r="E11" s="17"/>
      <c r="F11" s="17"/>
      <c r="G11" s="19" t="s">
        <v>363</v>
      </c>
      <c r="H11" s="20">
        <v>266.97000000000003</v>
      </c>
      <c r="I11" s="20">
        <v>15918332.130000001</v>
      </c>
      <c r="J11" s="20">
        <v>15918229.960000001</v>
      </c>
      <c r="K11" s="20">
        <v>369.14</v>
      </c>
      <c r="L11" s="21"/>
    </row>
    <row r="12" spans="1:12" x14ac:dyDescent="0.3">
      <c r="A12" s="18" t="s">
        <v>364</v>
      </c>
      <c r="B12" s="16" t="s">
        <v>351</v>
      </c>
      <c r="C12" s="17"/>
      <c r="D12" s="17"/>
      <c r="E12" s="17"/>
      <c r="F12" s="17"/>
      <c r="G12" s="19" t="s">
        <v>365</v>
      </c>
      <c r="H12" s="20">
        <v>349.91</v>
      </c>
      <c r="I12" s="20">
        <v>0</v>
      </c>
      <c r="J12" s="20">
        <v>0</v>
      </c>
      <c r="K12" s="20">
        <v>349.91</v>
      </c>
      <c r="L12" s="21"/>
    </row>
    <row r="13" spans="1:12" x14ac:dyDescent="0.3">
      <c r="A13" s="18" t="s">
        <v>366</v>
      </c>
      <c r="B13" s="16" t="s">
        <v>351</v>
      </c>
      <c r="C13" s="17"/>
      <c r="D13" s="17"/>
      <c r="E13" s="17"/>
      <c r="F13" s="17"/>
      <c r="G13" s="19" t="s">
        <v>367</v>
      </c>
      <c r="H13" s="20">
        <v>455.59</v>
      </c>
      <c r="I13" s="20">
        <v>124167.62</v>
      </c>
      <c r="J13" s="20">
        <v>124583.33</v>
      </c>
      <c r="K13" s="20">
        <v>39.880000000000003</v>
      </c>
      <c r="L13" s="21"/>
    </row>
    <row r="14" spans="1:12" x14ac:dyDescent="0.3">
      <c r="A14" s="22" t="s">
        <v>351</v>
      </c>
      <c r="B14" s="16" t="s">
        <v>351</v>
      </c>
      <c r="C14" s="17"/>
      <c r="D14" s="17"/>
      <c r="E14" s="17"/>
      <c r="F14" s="17"/>
      <c r="G14" s="23" t="s">
        <v>351</v>
      </c>
      <c r="H14" s="24"/>
      <c r="I14" s="24"/>
      <c r="J14" s="24"/>
      <c r="K14" s="24"/>
      <c r="L14" s="25"/>
    </row>
    <row r="15" spans="1:12" x14ac:dyDescent="0.3">
      <c r="A15" s="10" t="s">
        <v>374</v>
      </c>
      <c r="B15" s="16" t="s">
        <v>351</v>
      </c>
      <c r="C15" s="17"/>
      <c r="D15" s="17"/>
      <c r="E15" s="17"/>
      <c r="F15" s="11" t="s">
        <v>375</v>
      </c>
      <c r="G15" s="12"/>
      <c r="H15" s="13">
        <v>42602932.549999997</v>
      </c>
      <c r="I15" s="13">
        <v>10236608.109999999</v>
      </c>
      <c r="J15" s="13">
        <v>9571135.5600000005</v>
      </c>
      <c r="K15" s="13">
        <v>43268405.100000001</v>
      </c>
      <c r="L15" s="14"/>
    </row>
    <row r="16" spans="1:12" x14ac:dyDescent="0.3">
      <c r="A16" s="18" t="s">
        <v>376</v>
      </c>
      <c r="B16" s="16" t="s">
        <v>351</v>
      </c>
      <c r="C16" s="17"/>
      <c r="D16" s="17"/>
      <c r="E16" s="17"/>
      <c r="F16" s="17"/>
      <c r="G16" s="19" t="s">
        <v>377</v>
      </c>
      <c r="H16" s="20">
        <v>36338414.710000001</v>
      </c>
      <c r="I16" s="20">
        <v>10045717.189999999</v>
      </c>
      <c r="J16" s="20">
        <v>9498905</v>
      </c>
      <c r="K16" s="20">
        <v>36885226.899999999</v>
      </c>
      <c r="L16" s="21"/>
    </row>
    <row r="17" spans="1:12" x14ac:dyDescent="0.3">
      <c r="A17" s="18" t="s">
        <v>378</v>
      </c>
      <c r="B17" s="16" t="s">
        <v>351</v>
      </c>
      <c r="C17" s="17"/>
      <c r="D17" s="17"/>
      <c r="E17" s="17"/>
      <c r="F17" s="17"/>
      <c r="G17" s="19" t="s">
        <v>379</v>
      </c>
      <c r="H17" s="20">
        <v>4354967.92</v>
      </c>
      <c r="I17" s="20">
        <v>45947.81</v>
      </c>
      <c r="J17" s="20">
        <v>6817.15</v>
      </c>
      <c r="K17" s="20">
        <v>4394098.58</v>
      </c>
      <c r="L17" s="21"/>
    </row>
    <row r="18" spans="1:12" x14ac:dyDescent="0.3">
      <c r="A18" s="18" t="s">
        <v>380</v>
      </c>
      <c r="B18" s="16" t="s">
        <v>351</v>
      </c>
      <c r="C18" s="17"/>
      <c r="D18" s="17"/>
      <c r="E18" s="17"/>
      <c r="F18" s="17"/>
      <c r="G18" s="19" t="s">
        <v>381</v>
      </c>
      <c r="H18" s="20">
        <v>1888182.8</v>
      </c>
      <c r="I18" s="20">
        <v>144718.28</v>
      </c>
      <c r="J18" s="20">
        <v>65374.52</v>
      </c>
      <c r="K18" s="20">
        <v>1967526.56</v>
      </c>
      <c r="L18" s="21"/>
    </row>
    <row r="19" spans="1:12" x14ac:dyDescent="0.3">
      <c r="A19" s="18" t="s">
        <v>382</v>
      </c>
      <c r="B19" s="16" t="s">
        <v>351</v>
      </c>
      <c r="C19" s="17"/>
      <c r="D19" s="17"/>
      <c r="E19" s="17"/>
      <c r="F19" s="17"/>
      <c r="G19" s="19" t="s">
        <v>383</v>
      </c>
      <c r="H19" s="20">
        <v>21367.119999999999</v>
      </c>
      <c r="I19" s="20">
        <v>224.83</v>
      </c>
      <c r="J19" s="20">
        <v>38.89</v>
      </c>
      <c r="K19" s="20">
        <v>21553.06</v>
      </c>
      <c r="L19" s="21"/>
    </row>
    <row r="20" spans="1:12" x14ac:dyDescent="0.3">
      <c r="A20" s="22" t="s">
        <v>351</v>
      </c>
      <c r="B20" s="16" t="s">
        <v>351</v>
      </c>
      <c r="C20" s="17"/>
      <c r="D20" s="17"/>
      <c r="E20" s="17"/>
      <c r="F20" s="17"/>
      <c r="G20" s="23" t="s">
        <v>351</v>
      </c>
      <c r="H20" s="24"/>
      <c r="I20" s="24"/>
      <c r="J20" s="24"/>
      <c r="K20" s="24"/>
      <c r="L20" s="25"/>
    </row>
    <row r="21" spans="1:12" x14ac:dyDescent="0.3">
      <c r="A21" s="10" t="s">
        <v>388</v>
      </c>
      <c r="B21" s="16" t="s">
        <v>351</v>
      </c>
      <c r="C21" s="17"/>
      <c r="D21" s="17"/>
      <c r="E21" s="17"/>
      <c r="F21" s="11" t="s">
        <v>389</v>
      </c>
      <c r="G21" s="12"/>
      <c r="H21" s="13">
        <v>0</v>
      </c>
      <c r="I21" s="13">
        <v>4923.6000000000004</v>
      </c>
      <c r="J21" s="13">
        <v>2378.9699999999998</v>
      </c>
      <c r="K21" s="13">
        <v>2544.63</v>
      </c>
      <c r="L21" s="14"/>
    </row>
    <row r="22" spans="1:12" x14ac:dyDescent="0.3">
      <c r="A22" s="18" t="s">
        <v>390</v>
      </c>
      <c r="B22" s="16" t="s">
        <v>351</v>
      </c>
      <c r="C22" s="17"/>
      <c r="D22" s="17"/>
      <c r="E22" s="17"/>
      <c r="F22" s="17"/>
      <c r="G22" s="19" t="s">
        <v>391</v>
      </c>
      <c r="H22" s="20">
        <v>0</v>
      </c>
      <c r="I22" s="20">
        <v>4923.6000000000004</v>
      </c>
      <c r="J22" s="20">
        <v>2378.9699999999998</v>
      </c>
      <c r="K22" s="20">
        <v>2544.63</v>
      </c>
      <c r="L22" s="21"/>
    </row>
    <row r="23" spans="1:12" x14ac:dyDescent="0.3">
      <c r="A23" s="22" t="s">
        <v>351</v>
      </c>
      <c r="B23" s="16" t="s">
        <v>351</v>
      </c>
      <c r="C23" s="17"/>
      <c r="D23" s="17"/>
      <c r="E23" s="17"/>
      <c r="F23" s="17"/>
      <c r="G23" s="23" t="s">
        <v>351</v>
      </c>
      <c r="H23" s="24"/>
      <c r="I23" s="24"/>
      <c r="J23" s="24"/>
      <c r="K23" s="24"/>
      <c r="L23" s="25"/>
    </row>
    <row r="24" spans="1:12" x14ac:dyDescent="0.3">
      <c r="A24" s="10" t="s">
        <v>392</v>
      </c>
      <c r="B24" s="16" t="s">
        <v>351</v>
      </c>
      <c r="C24" s="17"/>
      <c r="D24" s="11" t="s">
        <v>393</v>
      </c>
      <c r="E24" s="12"/>
      <c r="F24" s="12"/>
      <c r="G24" s="12"/>
      <c r="H24" s="13">
        <v>753847.42</v>
      </c>
      <c r="I24" s="13">
        <v>1362991.18</v>
      </c>
      <c r="J24" s="13">
        <v>1051825.73</v>
      </c>
      <c r="K24" s="13">
        <v>1065012.8700000001</v>
      </c>
      <c r="L24" s="14"/>
    </row>
    <row r="25" spans="1:12" x14ac:dyDescent="0.3">
      <c r="A25" s="10" t="s">
        <v>394</v>
      </c>
      <c r="B25" s="16" t="s">
        <v>351</v>
      </c>
      <c r="C25" s="17"/>
      <c r="D25" s="17"/>
      <c r="E25" s="11" t="s">
        <v>395</v>
      </c>
      <c r="F25" s="12"/>
      <c r="G25" s="12"/>
      <c r="H25" s="13">
        <v>68963.429999999993</v>
      </c>
      <c r="I25" s="13">
        <v>814734.03</v>
      </c>
      <c r="J25" s="13">
        <v>453342.9</v>
      </c>
      <c r="K25" s="13">
        <v>430354.56</v>
      </c>
      <c r="L25" s="14"/>
    </row>
    <row r="26" spans="1:12" x14ac:dyDescent="0.3">
      <c r="A26" s="10" t="s">
        <v>396</v>
      </c>
      <c r="B26" s="16" t="s">
        <v>351</v>
      </c>
      <c r="C26" s="17"/>
      <c r="D26" s="17"/>
      <c r="E26" s="17"/>
      <c r="F26" s="11" t="s">
        <v>395</v>
      </c>
      <c r="G26" s="12"/>
      <c r="H26" s="13">
        <v>68963.429999999993</v>
      </c>
      <c r="I26" s="13">
        <v>814734.03</v>
      </c>
      <c r="J26" s="13">
        <v>453342.9</v>
      </c>
      <c r="K26" s="13">
        <v>430354.56</v>
      </c>
      <c r="L26" s="14"/>
    </row>
    <row r="27" spans="1:12" x14ac:dyDescent="0.3">
      <c r="A27" s="18" t="s">
        <v>397</v>
      </c>
      <c r="B27" s="16" t="s">
        <v>351</v>
      </c>
      <c r="C27" s="17"/>
      <c r="D27" s="17"/>
      <c r="E27" s="17"/>
      <c r="F27" s="17"/>
      <c r="G27" s="19" t="s">
        <v>398</v>
      </c>
      <c r="H27" s="20">
        <v>10851.41</v>
      </c>
      <c r="I27" s="20">
        <v>121.2</v>
      </c>
      <c r="J27" s="20">
        <v>0</v>
      </c>
      <c r="K27" s="20">
        <v>10972.61</v>
      </c>
      <c r="L27" s="21"/>
    </row>
    <row r="28" spans="1:12" x14ac:dyDescent="0.3">
      <c r="A28" s="18" t="s">
        <v>399</v>
      </c>
      <c r="B28" s="16" t="s">
        <v>351</v>
      </c>
      <c r="C28" s="17"/>
      <c r="D28" s="17"/>
      <c r="E28" s="17"/>
      <c r="F28" s="17"/>
      <c r="G28" s="19" t="s">
        <v>400</v>
      </c>
      <c r="H28" s="20">
        <v>31703.200000000001</v>
      </c>
      <c r="I28" s="20">
        <v>410955.42</v>
      </c>
      <c r="J28" s="20">
        <v>47940.14</v>
      </c>
      <c r="K28" s="20">
        <v>394718.48</v>
      </c>
      <c r="L28" s="21"/>
    </row>
    <row r="29" spans="1:12" x14ac:dyDescent="0.3">
      <c r="A29" s="18" t="s">
        <v>401</v>
      </c>
      <c r="B29" s="16" t="s">
        <v>351</v>
      </c>
      <c r="C29" s="17"/>
      <c r="D29" s="17"/>
      <c r="E29" s="17"/>
      <c r="F29" s="17"/>
      <c r="G29" s="19" t="s">
        <v>402</v>
      </c>
      <c r="H29" s="20">
        <v>15534.27</v>
      </c>
      <c r="I29" s="20">
        <v>0</v>
      </c>
      <c r="J29" s="20">
        <v>0</v>
      </c>
      <c r="K29" s="20">
        <v>15534.27</v>
      </c>
      <c r="L29" s="21"/>
    </row>
    <row r="30" spans="1:12" x14ac:dyDescent="0.3">
      <c r="A30" s="18" t="s">
        <v>403</v>
      </c>
      <c r="B30" s="16" t="s">
        <v>351</v>
      </c>
      <c r="C30" s="17"/>
      <c r="D30" s="17"/>
      <c r="E30" s="17"/>
      <c r="F30" s="17"/>
      <c r="G30" s="19" t="s">
        <v>404</v>
      </c>
      <c r="H30" s="20">
        <v>0</v>
      </c>
      <c r="I30" s="20">
        <v>113648.24</v>
      </c>
      <c r="J30" s="20">
        <v>113648.24</v>
      </c>
      <c r="K30" s="20">
        <v>0</v>
      </c>
      <c r="L30" s="21"/>
    </row>
    <row r="31" spans="1:12" x14ac:dyDescent="0.3">
      <c r="A31" s="18" t="s">
        <v>405</v>
      </c>
      <c r="B31" s="16" t="s">
        <v>351</v>
      </c>
      <c r="C31" s="17"/>
      <c r="D31" s="17"/>
      <c r="E31" s="17"/>
      <c r="F31" s="17"/>
      <c r="G31" s="19" t="s">
        <v>406</v>
      </c>
      <c r="H31" s="20">
        <v>10874.55</v>
      </c>
      <c r="I31" s="20">
        <v>958</v>
      </c>
      <c r="J31" s="20">
        <v>6812.64</v>
      </c>
      <c r="K31" s="20">
        <v>5019.91</v>
      </c>
      <c r="L31" s="21"/>
    </row>
    <row r="32" spans="1:12" x14ac:dyDescent="0.3">
      <c r="A32" s="18" t="s">
        <v>407</v>
      </c>
      <c r="B32" s="16" t="s">
        <v>351</v>
      </c>
      <c r="C32" s="17"/>
      <c r="D32" s="17"/>
      <c r="E32" s="17"/>
      <c r="F32" s="17"/>
      <c r="G32" s="19" t="s">
        <v>408</v>
      </c>
      <c r="H32" s="20">
        <v>0</v>
      </c>
      <c r="I32" s="20">
        <v>284941.88</v>
      </c>
      <c r="J32" s="20">
        <v>284941.88</v>
      </c>
      <c r="K32" s="20">
        <v>0</v>
      </c>
      <c r="L32" s="21"/>
    </row>
    <row r="33" spans="1:12" x14ac:dyDescent="0.3">
      <c r="A33" s="18" t="s">
        <v>409</v>
      </c>
      <c r="B33" s="16" t="s">
        <v>351</v>
      </c>
      <c r="C33" s="17"/>
      <c r="D33" s="17"/>
      <c r="E33" s="17"/>
      <c r="F33" s="17"/>
      <c r="G33" s="19" t="s">
        <v>410</v>
      </c>
      <c r="H33" s="20">
        <v>0</v>
      </c>
      <c r="I33" s="20">
        <v>4109.29</v>
      </c>
      <c r="J33" s="20">
        <v>0</v>
      </c>
      <c r="K33" s="20">
        <v>4109.29</v>
      </c>
      <c r="L33" s="21"/>
    </row>
    <row r="34" spans="1:12" x14ac:dyDescent="0.3">
      <c r="A34" s="22" t="s">
        <v>351</v>
      </c>
      <c r="B34" s="16" t="s">
        <v>351</v>
      </c>
      <c r="C34" s="17"/>
      <c r="D34" s="17"/>
      <c r="E34" s="17"/>
      <c r="F34" s="17"/>
      <c r="G34" s="23" t="s">
        <v>351</v>
      </c>
      <c r="H34" s="24"/>
      <c r="I34" s="24"/>
      <c r="J34" s="24"/>
      <c r="K34" s="24"/>
      <c r="L34" s="25"/>
    </row>
    <row r="35" spans="1:12" x14ac:dyDescent="0.3">
      <c r="A35" s="10" t="s">
        <v>411</v>
      </c>
      <c r="B35" s="16" t="s">
        <v>351</v>
      </c>
      <c r="C35" s="17"/>
      <c r="D35" s="17"/>
      <c r="E35" s="11" t="s">
        <v>412</v>
      </c>
      <c r="F35" s="12"/>
      <c r="G35" s="12"/>
      <c r="H35" s="13">
        <v>684883.99</v>
      </c>
      <c r="I35" s="13">
        <v>548257.15</v>
      </c>
      <c r="J35" s="13">
        <v>598482.82999999996</v>
      </c>
      <c r="K35" s="13">
        <v>634658.31000000006</v>
      </c>
      <c r="L35" s="14"/>
    </row>
    <row r="36" spans="1:12" x14ac:dyDescent="0.3">
      <c r="A36" s="10" t="s">
        <v>413</v>
      </c>
      <c r="B36" s="16" t="s">
        <v>351</v>
      </c>
      <c r="C36" s="17"/>
      <c r="D36" s="17"/>
      <c r="E36" s="17"/>
      <c r="F36" s="11" t="s">
        <v>412</v>
      </c>
      <c r="G36" s="12"/>
      <c r="H36" s="13">
        <v>684883.99</v>
      </c>
      <c r="I36" s="13">
        <v>548257.15</v>
      </c>
      <c r="J36" s="13">
        <v>598482.82999999996</v>
      </c>
      <c r="K36" s="13">
        <v>634658.31000000006</v>
      </c>
      <c r="L36" s="14"/>
    </row>
    <row r="37" spans="1:12" x14ac:dyDescent="0.3">
      <c r="A37" s="18" t="s">
        <v>414</v>
      </c>
      <c r="B37" s="16" t="s">
        <v>351</v>
      </c>
      <c r="C37" s="17"/>
      <c r="D37" s="17"/>
      <c r="E37" s="17"/>
      <c r="F37" s="17"/>
      <c r="G37" s="19" t="s">
        <v>415</v>
      </c>
      <c r="H37" s="20">
        <v>100488.3</v>
      </c>
      <c r="I37" s="20">
        <v>0</v>
      </c>
      <c r="J37" s="20">
        <v>14087.14</v>
      </c>
      <c r="K37" s="20">
        <v>86401.16</v>
      </c>
      <c r="L37" s="21"/>
    </row>
    <row r="38" spans="1:12" x14ac:dyDescent="0.3">
      <c r="A38" s="18" t="s">
        <v>416</v>
      </c>
      <c r="B38" s="16" t="s">
        <v>351</v>
      </c>
      <c r="C38" s="17"/>
      <c r="D38" s="17"/>
      <c r="E38" s="17"/>
      <c r="F38" s="17"/>
      <c r="G38" s="19" t="s">
        <v>417</v>
      </c>
      <c r="H38" s="20">
        <v>584395.68999999994</v>
      </c>
      <c r="I38" s="20">
        <v>548257.15</v>
      </c>
      <c r="J38" s="20">
        <v>584395.68999999994</v>
      </c>
      <c r="K38" s="20">
        <v>548257.15</v>
      </c>
      <c r="L38" s="21"/>
    </row>
    <row r="39" spans="1:12" x14ac:dyDescent="0.3">
      <c r="A39" s="22" t="s">
        <v>351</v>
      </c>
      <c r="B39" s="16" t="s">
        <v>351</v>
      </c>
      <c r="C39" s="17"/>
      <c r="D39" s="17"/>
      <c r="E39" s="17"/>
      <c r="F39" s="17"/>
      <c r="G39" s="23" t="s">
        <v>351</v>
      </c>
      <c r="H39" s="24"/>
      <c r="I39" s="24"/>
      <c r="J39" s="24"/>
      <c r="K39" s="24"/>
      <c r="L39" s="25"/>
    </row>
    <row r="40" spans="1:12" x14ac:dyDescent="0.3">
      <c r="A40" s="10" t="s">
        <v>418</v>
      </c>
      <c r="B40" s="15" t="s">
        <v>351</v>
      </c>
      <c r="C40" s="11" t="s">
        <v>419</v>
      </c>
      <c r="D40" s="12"/>
      <c r="E40" s="12"/>
      <c r="F40" s="12"/>
      <c r="G40" s="12"/>
      <c r="H40" s="13">
        <v>14691284.09</v>
      </c>
      <c r="I40" s="13">
        <v>254785.68</v>
      </c>
      <c r="J40" s="13">
        <v>527153.44999999995</v>
      </c>
      <c r="K40" s="13">
        <v>14418916.32</v>
      </c>
      <c r="L40" s="14"/>
    </row>
    <row r="41" spans="1:12" x14ac:dyDescent="0.3">
      <c r="A41" s="10" t="s">
        <v>420</v>
      </c>
      <c r="B41" s="16" t="s">
        <v>351</v>
      </c>
      <c r="C41" s="17"/>
      <c r="D41" s="11" t="s">
        <v>421</v>
      </c>
      <c r="E41" s="12"/>
      <c r="F41" s="12"/>
      <c r="G41" s="12"/>
      <c r="H41" s="13">
        <v>14691284.09</v>
      </c>
      <c r="I41" s="13">
        <v>254785.68</v>
      </c>
      <c r="J41" s="13">
        <v>527153.44999999995</v>
      </c>
      <c r="K41" s="13">
        <v>14418916.32</v>
      </c>
      <c r="L41" s="14"/>
    </row>
    <row r="42" spans="1:12" x14ac:dyDescent="0.3">
      <c r="A42" s="10" t="s">
        <v>422</v>
      </c>
      <c r="B42" s="16" t="s">
        <v>351</v>
      </c>
      <c r="C42" s="17"/>
      <c r="D42" s="17"/>
      <c r="E42" s="11" t="s">
        <v>423</v>
      </c>
      <c r="F42" s="12"/>
      <c r="G42" s="12"/>
      <c r="H42" s="13">
        <v>1928225.44</v>
      </c>
      <c r="I42" s="13">
        <v>0</v>
      </c>
      <c r="J42" s="13">
        <v>0</v>
      </c>
      <c r="K42" s="13">
        <v>1928225.44</v>
      </c>
      <c r="L42" s="14"/>
    </row>
    <row r="43" spans="1:12" x14ac:dyDescent="0.3">
      <c r="A43" s="10" t="s">
        <v>424</v>
      </c>
      <c r="B43" s="16" t="s">
        <v>351</v>
      </c>
      <c r="C43" s="17"/>
      <c r="D43" s="17"/>
      <c r="E43" s="17"/>
      <c r="F43" s="11" t="s">
        <v>423</v>
      </c>
      <c r="G43" s="12"/>
      <c r="H43" s="13">
        <v>1928225.44</v>
      </c>
      <c r="I43" s="13">
        <v>0</v>
      </c>
      <c r="J43" s="13">
        <v>0</v>
      </c>
      <c r="K43" s="13">
        <v>1928225.44</v>
      </c>
      <c r="L43" s="14"/>
    </row>
    <row r="44" spans="1:12" x14ac:dyDescent="0.3">
      <c r="A44" s="18" t="s">
        <v>425</v>
      </c>
      <c r="B44" s="16" t="s">
        <v>351</v>
      </c>
      <c r="C44" s="17"/>
      <c r="D44" s="17"/>
      <c r="E44" s="17"/>
      <c r="F44" s="17"/>
      <c r="G44" s="19" t="s">
        <v>426</v>
      </c>
      <c r="H44" s="20">
        <v>179970</v>
      </c>
      <c r="I44" s="20">
        <v>0</v>
      </c>
      <c r="J44" s="20">
        <v>0</v>
      </c>
      <c r="K44" s="20">
        <v>179970</v>
      </c>
      <c r="L44" s="21"/>
    </row>
    <row r="45" spans="1:12" x14ac:dyDescent="0.3">
      <c r="A45" s="18" t="s">
        <v>427</v>
      </c>
      <c r="B45" s="16" t="s">
        <v>351</v>
      </c>
      <c r="C45" s="17"/>
      <c r="D45" s="17"/>
      <c r="E45" s="17"/>
      <c r="F45" s="17"/>
      <c r="G45" s="19" t="s">
        <v>428</v>
      </c>
      <c r="H45" s="20">
        <v>176360.55</v>
      </c>
      <c r="I45" s="20">
        <v>0</v>
      </c>
      <c r="J45" s="20">
        <v>0</v>
      </c>
      <c r="K45" s="20">
        <v>176360.55</v>
      </c>
      <c r="L45" s="21"/>
    </row>
    <row r="46" spans="1:12" x14ac:dyDescent="0.3">
      <c r="A46" s="18" t="s">
        <v>429</v>
      </c>
      <c r="B46" s="16" t="s">
        <v>351</v>
      </c>
      <c r="C46" s="17"/>
      <c r="D46" s="17"/>
      <c r="E46" s="17"/>
      <c r="F46" s="17"/>
      <c r="G46" s="19" t="s">
        <v>430</v>
      </c>
      <c r="H46" s="20">
        <v>75546.350000000006</v>
      </c>
      <c r="I46" s="20">
        <v>0</v>
      </c>
      <c r="J46" s="20">
        <v>0</v>
      </c>
      <c r="K46" s="20">
        <v>75546.350000000006</v>
      </c>
      <c r="L46" s="21"/>
    </row>
    <row r="47" spans="1:12" x14ac:dyDescent="0.3">
      <c r="A47" s="18" t="s">
        <v>431</v>
      </c>
      <c r="B47" s="16" t="s">
        <v>351</v>
      </c>
      <c r="C47" s="17"/>
      <c r="D47" s="17"/>
      <c r="E47" s="17"/>
      <c r="F47" s="17"/>
      <c r="G47" s="19" t="s">
        <v>432</v>
      </c>
      <c r="H47" s="20">
        <v>1375269.54</v>
      </c>
      <c r="I47" s="20">
        <v>0</v>
      </c>
      <c r="J47" s="20">
        <v>0</v>
      </c>
      <c r="K47" s="20">
        <v>1375269.54</v>
      </c>
      <c r="L47" s="21"/>
    </row>
    <row r="48" spans="1:12" x14ac:dyDescent="0.3">
      <c r="A48" s="18" t="s">
        <v>433</v>
      </c>
      <c r="B48" s="16" t="s">
        <v>351</v>
      </c>
      <c r="C48" s="17"/>
      <c r="D48" s="17"/>
      <c r="E48" s="17"/>
      <c r="F48" s="17"/>
      <c r="G48" s="19" t="s">
        <v>434</v>
      </c>
      <c r="H48" s="20">
        <v>121079</v>
      </c>
      <c r="I48" s="20">
        <v>0</v>
      </c>
      <c r="J48" s="20">
        <v>0</v>
      </c>
      <c r="K48" s="20">
        <v>121079</v>
      </c>
      <c r="L48" s="21"/>
    </row>
    <row r="49" spans="1:12" x14ac:dyDescent="0.3">
      <c r="A49" s="22" t="s">
        <v>351</v>
      </c>
      <c r="B49" s="16" t="s">
        <v>351</v>
      </c>
      <c r="C49" s="17"/>
      <c r="D49" s="17"/>
      <c r="E49" s="17"/>
      <c r="F49" s="17"/>
      <c r="G49" s="23" t="s">
        <v>351</v>
      </c>
      <c r="H49" s="24"/>
      <c r="I49" s="24"/>
      <c r="J49" s="24"/>
      <c r="K49" s="24"/>
      <c r="L49" s="25"/>
    </row>
    <row r="50" spans="1:12" x14ac:dyDescent="0.3">
      <c r="A50" s="10" t="s">
        <v>435</v>
      </c>
      <c r="B50" s="16" t="s">
        <v>351</v>
      </c>
      <c r="C50" s="17"/>
      <c r="D50" s="17"/>
      <c r="E50" s="11" t="s">
        <v>436</v>
      </c>
      <c r="F50" s="12"/>
      <c r="G50" s="12"/>
      <c r="H50" s="13">
        <v>-1928225.44</v>
      </c>
      <c r="I50" s="13">
        <v>0</v>
      </c>
      <c r="J50" s="13">
        <v>0</v>
      </c>
      <c r="K50" s="13">
        <v>-1928225.44</v>
      </c>
      <c r="L50" s="14"/>
    </row>
    <row r="51" spans="1:12" x14ac:dyDescent="0.3">
      <c r="A51" s="10" t="s">
        <v>437</v>
      </c>
      <c r="B51" s="16" t="s">
        <v>351</v>
      </c>
      <c r="C51" s="17"/>
      <c r="D51" s="17"/>
      <c r="E51" s="17"/>
      <c r="F51" s="11" t="s">
        <v>436</v>
      </c>
      <c r="G51" s="12"/>
      <c r="H51" s="13">
        <v>-1928225.44</v>
      </c>
      <c r="I51" s="13">
        <v>0</v>
      </c>
      <c r="J51" s="13">
        <v>0</v>
      </c>
      <c r="K51" s="13">
        <v>-1928225.44</v>
      </c>
      <c r="L51" s="14"/>
    </row>
    <row r="52" spans="1:12" x14ac:dyDescent="0.3">
      <c r="A52" s="18" t="s">
        <v>438</v>
      </c>
      <c r="B52" s="16" t="s">
        <v>351</v>
      </c>
      <c r="C52" s="17"/>
      <c r="D52" s="17"/>
      <c r="E52" s="17"/>
      <c r="F52" s="17"/>
      <c r="G52" s="19" t="s">
        <v>439</v>
      </c>
      <c r="H52" s="20">
        <v>-176360.55</v>
      </c>
      <c r="I52" s="20">
        <v>0</v>
      </c>
      <c r="J52" s="20">
        <v>0</v>
      </c>
      <c r="K52" s="20">
        <v>-176360.55</v>
      </c>
      <c r="L52" s="21"/>
    </row>
    <row r="53" spans="1:12" x14ac:dyDescent="0.3">
      <c r="A53" s="18" t="s">
        <v>440</v>
      </c>
      <c r="B53" s="16" t="s">
        <v>351</v>
      </c>
      <c r="C53" s="17"/>
      <c r="D53" s="17"/>
      <c r="E53" s="17"/>
      <c r="F53" s="17"/>
      <c r="G53" s="19" t="s">
        <v>441</v>
      </c>
      <c r="H53" s="20">
        <v>-75546.350000000006</v>
      </c>
      <c r="I53" s="20">
        <v>0</v>
      </c>
      <c r="J53" s="20">
        <v>0</v>
      </c>
      <c r="K53" s="20">
        <v>-75546.350000000006</v>
      </c>
      <c r="L53" s="21"/>
    </row>
    <row r="54" spans="1:12" x14ac:dyDescent="0.3">
      <c r="A54" s="18" t="s">
        <v>442</v>
      </c>
      <c r="B54" s="16" t="s">
        <v>351</v>
      </c>
      <c r="C54" s="17"/>
      <c r="D54" s="17"/>
      <c r="E54" s="17"/>
      <c r="F54" s="17"/>
      <c r="G54" s="19" t="s">
        <v>443</v>
      </c>
      <c r="H54" s="20">
        <v>-1375269.54</v>
      </c>
      <c r="I54" s="20">
        <v>0</v>
      </c>
      <c r="J54" s="20">
        <v>0</v>
      </c>
      <c r="K54" s="20">
        <v>-1375269.54</v>
      </c>
      <c r="L54" s="21"/>
    </row>
    <row r="55" spans="1:12" x14ac:dyDescent="0.3">
      <c r="A55" s="18" t="s">
        <v>444</v>
      </c>
      <c r="B55" s="16" t="s">
        <v>351</v>
      </c>
      <c r="C55" s="17"/>
      <c r="D55" s="17"/>
      <c r="E55" s="17"/>
      <c r="F55" s="17"/>
      <c r="G55" s="19" t="s">
        <v>445</v>
      </c>
      <c r="H55" s="20">
        <v>-179970</v>
      </c>
      <c r="I55" s="20">
        <v>0</v>
      </c>
      <c r="J55" s="20">
        <v>0</v>
      </c>
      <c r="K55" s="20">
        <v>-179970</v>
      </c>
      <c r="L55" s="21"/>
    </row>
    <row r="56" spans="1:12" x14ac:dyDescent="0.3">
      <c r="A56" s="18" t="s">
        <v>446</v>
      </c>
      <c r="B56" s="16" t="s">
        <v>351</v>
      </c>
      <c r="C56" s="17"/>
      <c r="D56" s="17"/>
      <c r="E56" s="17"/>
      <c r="F56" s="17"/>
      <c r="G56" s="19" t="s">
        <v>447</v>
      </c>
      <c r="H56" s="20">
        <v>-121079</v>
      </c>
      <c r="I56" s="20">
        <v>0</v>
      </c>
      <c r="J56" s="20">
        <v>0</v>
      </c>
      <c r="K56" s="20">
        <v>-121079</v>
      </c>
      <c r="L56" s="21"/>
    </row>
    <row r="57" spans="1:12" x14ac:dyDescent="0.3">
      <c r="A57" s="22" t="s">
        <v>351</v>
      </c>
      <c r="B57" s="16" t="s">
        <v>351</v>
      </c>
      <c r="C57" s="17"/>
      <c r="D57" s="17"/>
      <c r="E57" s="17"/>
      <c r="F57" s="17"/>
      <c r="G57" s="23" t="s">
        <v>351</v>
      </c>
      <c r="H57" s="24"/>
      <c r="I57" s="24"/>
      <c r="J57" s="24"/>
      <c r="K57" s="24"/>
      <c r="L57" s="25"/>
    </row>
    <row r="58" spans="1:12" x14ac:dyDescent="0.3">
      <c r="A58" s="10" t="s">
        <v>448</v>
      </c>
      <c r="B58" s="16" t="s">
        <v>351</v>
      </c>
      <c r="C58" s="17"/>
      <c r="D58" s="17"/>
      <c r="E58" s="11" t="s">
        <v>449</v>
      </c>
      <c r="F58" s="12"/>
      <c r="G58" s="12"/>
      <c r="H58" s="13">
        <v>33771187.850000001</v>
      </c>
      <c r="I58" s="13">
        <v>249077.57</v>
      </c>
      <c r="J58" s="13">
        <v>5909.56</v>
      </c>
      <c r="K58" s="13">
        <v>34014355.859999999</v>
      </c>
      <c r="L58" s="14"/>
    </row>
    <row r="59" spans="1:12" x14ac:dyDescent="0.3">
      <c r="A59" s="10" t="s">
        <v>450</v>
      </c>
      <c r="B59" s="16" t="s">
        <v>351</v>
      </c>
      <c r="C59" s="17"/>
      <c r="D59" s="17"/>
      <c r="E59" s="17"/>
      <c r="F59" s="11" t="s">
        <v>449</v>
      </c>
      <c r="G59" s="12"/>
      <c r="H59" s="13">
        <v>33771187.850000001</v>
      </c>
      <c r="I59" s="13">
        <v>249077.57</v>
      </c>
      <c r="J59" s="13">
        <v>5909.56</v>
      </c>
      <c r="K59" s="13">
        <v>34014355.859999999</v>
      </c>
      <c r="L59" s="14"/>
    </row>
    <row r="60" spans="1:12" x14ac:dyDescent="0.3">
      <c r="A60" s="18" t="s">
        <v>451</v>
      </c>
      <c r="B60" s="16" t="s">
        <v>351</v>
      </c>
      <c r="C60" s="17"/>
      <c r="D60" s="17"/>
      <c r="E60" s="17"/>
      <c r="F60" s="17"/>
      <c r="G60" s="19" t="s">
        <v>432</v>
      </c>
      <c r="H60" s="20">
        <v>283780.59999999998</v>
      </c>
      <c r="I60" s="20">
        <v>0</v>
      </c>
      <c r="J60" s="20">
        <v>3689.56</v>
      </c>
      <c r="K60" s="20">
        <v>280091.03999999998</v>
      </c>
      <c r="L60" s="21"/>
    </row>
    <row r="61" spans="1:12" x14ac:dyDescent="0.3">
      <c r="A61" s="18" t="s">
        <v>452</v>
      </c>
      <c r="B61" s="16" t="s">
        <v>351</v>
      </c>
      <c r="C61" s="17"/>
      <c r="D61" s="17"/>
      <c r="E61" s="17"/>
      <c r="F61" s="17"/>
      <c r="G61" s="19" t="s">
        <v>453</v>
      </c>
      <c r="H61" s="20">
        <v>178724.35</v>
      </c>
      <c r="I61" s="20">
        <v>0</v>
      </c>
      <c r="J61" s="20">
        <v>0</v>
      </c>
      <c r="K61" s="20">
        <v>178724.35</v>
      </c>
      <c r="L61" s="21"/>
    </row>
    <row r="62" spans="1:12" x14ac:dyDescent="0.3">
      <c r="A62" s="18" t="s">
        <v>454</v>
      </c>
      <c r="B62" s="16" t="s">
        <v>351</v>
      </c>
      <c r="C62" s="17"/>
      <c r="D62" s="17"/>
      <c r="E62" s="17"/>
      <c r="F62" s="17"/>
      <c r="G62" s="19" t="s">
        <v>455</v>
      </c>
      <c r="H62" s="20">
        <v>2371607.81</v>
      </c>
      <c r="I62" s="20">
        <v>0</v>
      </c>
      <c r="J62" s="20">
        <v>0</v>
      </c>
      <c r="K62" s="20">
        <v>2371607.81</v>
      </c>
      <c r="L62" s="21"/>
    </row>
    <row r="63" spans="1:12" x14ac:dyDescent="0.3">
      <c r="A63" s="18" t="s">
        <v>456</v>
      </c>
      <c r="B63" s="16" t="s">
        <v>351</v>
      </c>
      <c r="C63" s="17"/>
      <c r="D63" s="17"/>
      <c r="E63" s="17"/>
      <c r="F63" s="17"/>
      <c r="G63" s="19" t="s">
        <v>430</v>
      </c>
      <c r="H63" s="20">
        <v>2782249.56</v>
      </c>
      <c r="I63" s="20">
        <v>21786.28</v>
      </c>
      <c r="J63" s="20">
        <v>136</v>
      </c>
      <c r="K63" s="20">
        <v>2803899.84</v>
      </c>
      <c r="L63" s="21"/>
    </row>
    <row r="64" spans="1:12" x14ac:dyDescent="0.3">
      <c r="A64" s="18" t="s">
        <v>457</v>
      </c>
      <c r="B64" s="16" t="s">
        <v>351</v>
      </c>
      <c r="C64" s="17"/>
      <c r="D64" s="17"/>
      <c r="E64" s="17"/>
      <c r="F64" s="17"/>
      <c r="G64" s="19" t="s">
        <v>428</v>
      </c>
      <c r="H64" s="20">
        <v>8935310.6600000001</v>
      </c>
      <c r="I64" s="20">
        <v>90864</v>
      </c>
      <c r="J64" s="20">
        <v>1729</v>
      </c>
      <c r="K64" s="20">
        <v>9024445.6600000001</v>
      </c>
      <c r="L64" s="21"/>
    </row>
    <row r="65" spans="1:12" x14ac:dyDescent="0.3">
      <c r="A65" s="18" t="s">
        <v>458</v>
      </c>
      <c r="B65" s="16" t="s">
        <v>351</v>
      </c>
      <c r="C65" s="17"/>
      <c r="D65" s="17"/>
      <c r="E65" s="17"/>
      <c r="F65" s="17"/>
      <c r="G65" s="19" t="s">
        <v>459</v>
      </c>
      <c r="H65" s="20">
        <v>17069072.640000001</v>
      </c>
      <c r="I65" s="20">
        <v>136427.29</v>
      </c>
      <c r="J65" s="20">
        <v>0</v>
      </c>
      <c r="K65" s="20">
        <v>17205499.93</v>
      </c>
      <c r="L65" s="21"/>
    </row>
    <row r="66" spans="1:12" x14ac:dyDescent="0.3">
      <c r="A66" s="18" t="s">
        <v>460</v>
      </c>
      <c r="B66" s="16" t="s">
        <v>351</v>
      </c>
      <c r="C66" s="17"/>
      <c r="D66" s="17"/>
      <c r="E66" s="17"/>
      <c r="F66" s="17"/>
      <c r="G66" s="19" t="s">
        <v>461</v>
      </c>
      <c r="H66" s="20">
        <v>1702731.45</v>
      </c>
      <c r="I66" s="20">
        <v>0</v>
      </c>
      <c r="J66" s="20">
        <v>355</v>
      </c>
      <c r="K66" s="20">
        <v>1702376.45</v>
      </c>
      <c r="L66" s="21"/>
    </row>
    <row r="67" spans="1:12" x14ac:dyDescent="0.3">
      <c r="A67" s="18" t="s">
        <v>462</v>
      </c>
      <c r="B67" s="16" t="s">
        <v>351</v>
      </c>
      <c r="C67" s="17"/>
      <c r="D67" s="17"/>
      <c r="E67" s="17"/>
      <c r="F67" s="17"/>
      <c r="G67" s="19" t="s">
        <v>463</v>
      </c>
      <c r="H67" s="20">
        <v>104202.72</v>
      </c>
      <c r="I67" s="20">
        <v>0</v>
      </c>
      <c r="J67" s="20">
        <v>0</v>
      </c>
      <c r="K67" s="20">
        <v>104202.72</v>
      </c>
      <c r="L67" s="21"/>
    </row>
    <row r="68" spans="1:12" x14ac:dyDescent="0.3">
      <c r="A68" s="18" t="s">
        <v>464</v>
      </c>
      <c r="B68" s="16" t="s">
        <v>351</v>
      </c>
      <c r="C68" s="17"/>
      <c r="D68" s="17"/>
      <c r="E68" s="17"/>
      <c r="F68" s="17"/>
      <c r="G68" s="19" t="s">
        <v>426</v>
      </c>
      <c r="H68" s="20">
        <v>274442.06</v>
      </c>
      <c r="I68" s="20">
        <v>0</v>
      </c>
      <c r="J68" s="20">
        <v>0</v>
      </c>
      <c r="K68" s="20">
        <v>274442.06</v>
      </c>
      <c r="L68" s="21"/>
    </row>
    <row r="69" spans="1:12" x14ac:dyDescent="0.3">
      <c r="A69" s="18" t="s">
        <v>465</v>
      </c>
      <c r="B69" s="16" t="s">
        <v>351</v>
      </c>
      <c r="C69" s="17"/>
      <c r="D69" s="17"/>
      <c r="E69" s="17"/>
      <c r="F69" s="17"/>
      <c r="G69" s="19" t="s">
        <v>466</v>
      </c>
      <c r="H69" s="20">
        <v>69066</v>
      </c>
      <c r="I69" s="20">
        <v>0</v>
      </c>
      <c r="J69" s="20">
        <v>0</v>
      </c>
      <c r="K69" s="20">
        <v>69066</v>
      </c>
      <c r="L69" s="21"/>
    </row>
    <row r="70" spans="1:12" x14ac:dyDescent="0.3">
      <c r="A70" s="18" t="s">
        <v>469</v>
      </c>
      <c r="B70" s="16" t="s">
        <v>351</v>
      </c>
      <c r="C70" s="17"/>
      <c r="D70" s="17"/>
      <c r="E70" s="17"/>
      <c r="F70" s="17"/>
      <c r="G70" s="19" t="s">
        <v>470</v>
      </c>
      <c r="H70" s="20">
        <v>1988337</v>
      </c>
      <c r="I70" s="20">
        <v>0</v>
      </c>
      <c r="J70" s="20">
        <v>0</v>
      </c>
      <c r="K70" s="20">
        <v>1988337</v>
      </c>
      <c r="L70" s="21"/>
    </row>
    <row r="71" spans="1:12" x14ac:dyDescent="0.3">
      <c r="A71" s="18" t="s">
        <v>471</v>
      </c>
      <c r="B71" s="16" t="s">
        <v>351</v>
      </c>
      <c r="C71" s="17"/>
      <c r="D71" s="17"/>
      <c r="E71" s="17"/>
      <c r="F71" s="17"/>
      <c r="G71" s="19" t="s">
        <v>472</v>
      </c>
      <c r="H71" s="20">
        <v>-1988337</v>
      </c>
      <c r="I71" s="20">
        <v>0</v>
      </c>
      <c r="J71" s="20">
        <v>0</v>
      </c>
      <c r="K71" s="20">
        <v>-1988337</v>
      </c>
      <c r="L71" s="21"/>
    </row>
    <row r="72" spans="1:12" x14ac:dyDescent="0.3">
      <c r="A72" s="22" t="s">
        <v>351</v>
      </c>
      <c r="B72" s="16" t="s">
        <v>351</v>
      </c>
      <c r="C72" s="17"/>
      <c r="D72" s="17"/>
      <c r="E72" s="17"/>
      <c r="F72" s="17"/>
      <c r="G72" s="23" t="s">
        <v>351</v>
      </c>
      <c r="H72" s="24"/>
      <c r="I72" s="24"/>
      <c r="J72" s="24"/>
      <c r="K72" s="24"/>
      <c r="L72" s="25"/>
    </row>
    <row r="73" spans="1:12" x14ac:dyDescent="0.3">
      <c r="A73" s="10" t="s">
        <v>473</v>
      </c>
      <c r="B73" s="16" t="s">
        <v>351</v>
      </c>
      <c r="C73" s="17"/>
      <c r="D73" s="17"/>
      <c r="E73" s="11" t="s">
        <v>474</v>
      </c>
      <c r="F73" s="12"/>
      <c r="G73" s="12"/>
      <c r="H73" s="13">
        <v>-19225064.489999998</v>
      </c>
      <c r="I73" s="13">
        <v>5708.11</v>
      </c>
      <c r="J73" s="13">
        <v>518550.29</v>
      </c>
      <c r="K73" s="13">
        <v>-19737906.670000002</v>
      </c>
      <c r="L73" s="14"/>
    </row>
    <row r="74" spans="1:12" x14ac:dyDescent="0.3">
      <c r="A74" s="10" t="s">
        <v>475</v>
      </c>
      <c r="B74" s="16" t="s">
        <v>351</v>
      </c>
      <c r="C74" s="17"/>
      <c r="D74" s="17"/>
      <c r="E74" s="17"/>
      <c r="F74" s="11" t="s">
        <v>474</v>
      </c>
      <c r="G74" s="12"/>
      <c r="H74" s="13">
        <v>-19225064.489999998</v>
      </c>
      <c r="I74" s="13">
        <v>5708.11</v>
      </c>
      <c r="J74" s="13">
        <v>518550.29</v>
      </c>
      <c r="K74" s="13">
        <v>-19737906.670000002</v>
      </c>
      <c r="L74" s="14"/>
    </row>
    <row r="75" spans="1:12" x14ac:dyDescent="0.3">
      <c r="A75" s="18" t="s">
        <v>476</v>
      </c>
      <c r="B75" s="16" t="s">
        <v>351</v>
      </c>
      <c r="C75" s="17"/>
      <c r="D75" s="17"/>
      <c r="E75" s="17"/>
      <c r="F75" s="17"/>
      <c r="G75" s="19" t="s">
        <v>477</v>
      </c>
      <c r="H75" s="20">
        <v>-2371607.81</v>
      </c>
      <c r="I75" s="20">
        <v>0</v>
      </c>
      <c r="J75" s="20">
        <v>0</v>
      </c>
      <c r="K75" s="20">
        <v>-2371607.81</v>
      </c>
      <c r="L75" s="21"/>
    </row>
    <row r="76" spans="1:12" x14ac:dyDescent="0.3">
      <c r="A76" s="18" t="s">
        <v>478</v>
      </c>
      <c r="B76" s="16" t="s">
        <v>351</v>
      </c>
      <c r="C76" s="17"/>
      <c r="D76" s="17"/>
      <c r="E76" s="17"/>
      <c r="F76" s="17"/>
      <c r="G76" s="19" t="s">
        <v>439</v>
      </c>
      <c r="H76" s="20">
        <v>-3463489.8</v>
      </c>
      <c r="I76" s="20">
        <v>1578.71</v>
      </c>
      <c r="J76" s="20">
        <v>95279.26</v>
      </c>
      <c r="K76" s="20">
        <v>-3557190.35</v>
      </c>
      <c r="L76" s="21"/>
    </row>
    <row r="77" spans="1:12" x14ac:dyDescent="0.3">
      <c r="A77" s="18" t="s">
        <v>479</v>
      </c>
      <c r="B77" s="16" t="s">
        <v>351</v>
      </c>
      <c r="C77" s="17"/>
      <c r="D77" s="17"/>
      <c r="E77" s="17"/>
      <c r="F77" s="17"/>
      <c r="G77" s="19" t="s">
        <v>441</v>
      </c>
      <c r="H77" s="20">
        <v>-1440861.85</v>
      </c>
      <c r="I77" s="20">
        <v>84.84</v>
      </c>
      <c r="J77" s="20">
        <v>15244.17</v>
      </c>
      <c r="K77" s="20">
        <v>-1456021.18</v>
      </c>
      <c r="L77" s="21"/>
    </row>
    <row r="78" spans="1:12" x14ac:dyDescent="0.3">
      <c r="A78" s="18" t="s">
        <v>480</v>
      </c>
      <c r="B78" s="16" t="s">
        <v>351</v>
      </c>
      <c r="C78" s="17"/>
      <c r="D78" s="17"/>
      <c r="E78" s="17"/>
      <c r="F78" s="17"/>
      <c r="G78" s="19" t="s">
        <v>443</v>
      </c>
      <c r="H78" s="20">
        <v>-283780.59999999998</v>
      </c>
      <c r="I78" s="20">
        <v>3689.56</v>
      </c>
      <c r="J78" s="20">
        <v>0</v>
      </c>
      <c r="K78" s="20">
        <v>-280091.03999999998</v>
      </c>
      <c r="L78" s="21"/>
    </row>
    <row r="79" spans="1:12" x14ac:dyDescent="0.3">
      <c r="A79" s="18" t="s">
        <v>481</v>
      </c>
      <c r="B79" s="16" t="s">
        <v>351</v>
      </c>
      <c r="C79" s="17"/>
      <c r="D79" s="17"/>
      <c r="E79" s="17"/>
      <c r="F79" s="17"/>
      <c r="G79" s="19" t="s">
        <v>482</v>
      </c>
      <c r="H79" s="20">
        <v>-922203.51</v>
      </c>
      <c r="I79" s="20">
        <v>355</v>
      </c>
      <c r="J79" s="20">
        <v>14581.32</v>
      </c>
      <c r="K79" s="20">
        <v>-936429.83</v>
      </c>
      <c r="L79" s="21"/>
    </row>
    <row r="80" spans="1:12" x14ac:dyDescent="0.3">
      <c r="A80" s="18" t="s">
        <v>483</v>
      </c>
      <c r="B80" s="16" t="s">
        <v>351</v>
      </c>
      <c r="C80" s="17"/>
      <c r="D80" s="17"/>
      <c r="E80" s="17"/>
      <c r="F80" s="17"/>
      <c r="G80" s="19" t="s">
        <v>484</v>
      </c>
      <c r="H80" s="20">
        <v>-90441.17</v>
      </c>
      <c r="I80" s="20">
        <v>0</v>
      </c>
      <c r="J80" s="20">
        <v>773.55</v>
      </c>
      <c r="K80" s="20">
        <v>-91214.720000000001</v>
      </c>
      <c r="L80" s="21"/>
    </row>
    <row r="81" spans="1:12" x14ac:dyDescent="0.3">
      <c r="A81" s="18" t="s">
        <v>485</v>
      </c>
      <c r="B81" s="16" t="s">
        <v>351</v>
      </c>
      <c r="C81" s="17"/>
      <c r="D81" s="17"/>
      <c r="E81" s="17"/>
      <c r="F81" s="17"/>
      <c r="G81" s="19" t="s">
        <v>486</v>
      </c>
      <c r="H81" s="20">
        <v>-10198319.25</v>
      </c>
      <c r="I81" s="20">
        <v>0</v>
      </c>
      <c r="J81" s="20">
        <v>390802.06</v>
      </c>
      <c r="K81" s="20">
        <v>-10589121.310000001</v>
      </c>
      <c r="L81" s="21"/>
    </row>
    <row r="82" spans="1:12" x14ac:dyDescent="0.3">
      <c r="A82" s="18" t="s">
        <v>487</v>
      </c>
      <c r="B82" s="16" t="s">
        <v>351</v>
      </c>
      <c r="C82" s="17"/>
      <c r="D82" s="17"/>
      <c r="E82" s="17"/>
      <c r="F82" s="17"/>
      <c r="G82" s="19" t="s">
        <v>488</v>
      </c>
      <c r="H82" s="20">
        <v>-164227.85999999999</v>
      </c>
      <c r="I82" s="20">
        <v>0</v>
      </c>
      <c r="J82" s="20">
        <v>734.07</v>
      </c>
      <c r="K82" s="20">
        <v>-164961.93</v>
      </c>
      <c r="L82" s="21"/>
    </row>
    <row r="83" spans="1:12" x14ac:dyDescent="0.3">
      <c r="A83" s="18" t="s">
        <v>489</v>
      </c>
      <c r="B83" s="16" t="s">
        <v>351</v>
      </c>
      <c r="C83" s="17"/>
      <c r="D83" s="17"/>
      <c r="E83" s="17"/>
      <c r="F83" s="17"/>
      <c r="G83" s="19" t="s">
        <v>445</v>
      </c>
      <c r="H83" s="20">
        <v>-270843.40999999997</v>
      </c>
      <c r="I83" s="20">
        <v>0</v>
      </c>
      <c r="J83" s="20">
        <v>319.24</v>
      </c>
      <c r="K83" s="20">
        <v>-271162.65000000002</v>
      </c>
      <c r="L83" s="21"/>
    </row>
    <row r="84" spans="1:12" x14ac:dyDescent="0.3">
      <c r="A84" s="18" t="s">
        <v>490</v>
      </c>
      <c r="B84" s="16" t="s">
        <v>351</v>
      </c>
      <c r="C84" s="17"/>
      <c r="D84" s="17"/>
      <c r="E84" s="17"/>
      <c r="F84" s="17"/>
      <c r="G84" s="19" t="s">
        <v>491</v>
      </c>
      <c r="H84" s="20">
        <v>-19289.23</v>
      </c>
      <c r="I84" s="20">
        <v>0</v>
      </c>
      <c r="J84" s="20">
        <v>816.62</v>
      </c>
      <c r="K84" s="20">
        <v>-20105.849999999999</v>
      </c>
      <c r="L84" s="21"/>
    </row>
    <row r="85" spans="1:12" x14ac:dyDescent="0.3">
      <c r="A85" s="22" t="s">
        <v>351</v>
      </c>
      <c r="B85" s="16" t="s">
        <v>351</v>
      </c>
      <c r="C85" s="17"/>
      <c r="D85" s="17"/>
      <c r="E85" s="17"/>
      <c r="F85" s="17"/>
      <c r="G85" s="23" t="s">
        <v>351</v>
      </c>
      <c r="H85" s="24"/>
      <c r="I85" s="24"/>
      <c r="J85" s="24"/>
      <c r="K85" s="24"/>
      <c r="L85" s="25"/>
    </row>
    <row r="86" spans="1:12" x14ac:dyDescent="0.3">
      <c r="A86" s="10" t="s">
        <v>492</v>
      </c>
      <c r="B86" s="16" t="s">
        <v>351</v>
      </c>
      <c r="C86" s="17"/>
      <c r="D86" s="17"/>
      <c r="E86" s="11" t="s">
        <v>493</v>
      </c>
      <c r="F86" s="12"/>
      <c r="G86" s="12"/>
      <c r="H86" s="13">
        <v>359400.76</v>
      </c>
      <c r="I86" s="13">
        <v>0</v>
      </c>
      <c r="J86" s="13">
        <v>0</v>
      </c>
      <c r="K86" s="13">
        <v>359400.76</v>
      </c>
      <c r="L86" s="14"/>
    </row>
    <row r="87" spans="1:12" x14ac:dyDescent="0.3">
      <c r="A87" s="10" t="s">
        <v>494</v>
      </c>
      <c r="B87" s="16" t="s">
        <v>351</v>
      </c>
      <c r="C87" s="17"/>
      <c r="D87" s="17"/>
      <c r="E87" s="17"/>
      <c r="F87" s="11" t="s">
        <v>493</v>
      </c>
      <c r="G87" s="12"/>
      <c r="H87" s="13">
        <v>359400.76</v>
      </c>
      <c r="I87" s="13">
        <v>0</v>
      </c>
      <c r="J87" s="13">
        <v>0</v>
      </c>
      <c r="K87" s="13">
        <v>359400.76</v>
      </c>
      <c r="L87" s="14"/>
    </row>
    <row r="88" spans="1:12" x14ac:dyDescent="0.3">
      <c r="A88" s="18" t="s">
        <v>495</v>
      </c>
      <c r="B88" s="16" t="s">
        <v>351</v>
      </c>
      <c r="C88" s="17"/>
      <c r="D88" s="17"/>
      <c r="E88" s="17"/>
      <c r="F88" s="17"/>
      <c r="G88" s="19" t="s">
        <v>496</v>
      </c>
      <c r="H88" s="20">
        <v>359400.76</v>
      </c>
      <c r="I88" s="20">
        <v>0</v>
      </c>
      <c r="J88" s="20">
        <v>0</v>
      </c>
      <c r="K88" s="20">
        <v>359400.76</v>
      </c>
      <c r="L88" s="21"/>
    </row>
    <row r="89" spans="1:12" x14ac:dyDescent="0.3">
      <c r="A89" s="22" t="s">
        <v>351</v>
      </c>
      <c r="B89" s="16" t="s">
        <v>351</v>
      </c>
      <c r="C89" s="17"/>
      <c r="D89" s="17"/>
      <c r="E89" s="17"/>
      <c r="F89" s="17"/>
      <c r="G89" s="23" t="s">
        <v>351</v>
      </c>
      <c r="H89" s="24"/>
      <c r="I89" s="24"/>
      <c r="J89" s="24"/>
      <c r="K89" s="24"/>
      <c r="L89" s="25"/>
    </row>
    <row r="90" spans="1:12" x14ac:dyDescent="0.3">
      <c r="A90" s="10" t="s">
        <v>497</v>
      </c>
      <c r="B90" s="16" t="s">
        <v>351</v>
      </c>
      <c r="C90" s="17"/>
      <c r="D90" s="17"/>
      <c r="E90" s="11" t="s">
        <v>498</v>
      </c>
      <c r="F90" s="12"/>
      <c r="G90" s="12"/>
      <c r="H90" s="13">
        <v>-214240.03</v>
      </c>
      <c r="I90" s="13">
        <v>0</v>
      </c>
      <c r="J90" s="13">
        <v>2693.6</v>
      </c>
      <c r="K90" s="13">
        <v>-216933.63</v>
      </c>
      <c r="L90" s="14"/>
    </row>
    <row r="91" spans="1:12" x14ac:dyDescent="0.3">
      <c r="A91" s="10" t="s">
        <v>499</v>
      </c>
      <c r="B91" s="16" t="s">
        <v>351</v>
      </c>
      <c r="C91" s="17"/>
      <c r="D91" s="17"/>
      <c r="E91" s="17"/>
      <c r="F91" s="11" t="s">
        <v>500</v>
      </c>
      <c r="G91" s="12"/>
      <c r="H91" s="13">
        <v>-214240.03</v>
      </c>
      <c r="I91" s="13">
        <v>0</v>
      </c>
      <c r="J91" s="13">
        <v>2693.6</v>
      </c>
      <c r="K91" s="13">
        <v>-216933.63</v>
      </c>
      <c r="L91" s="14"/>
    </row>
    <row r="92" spans="1:12" x14ac:dyDescent="0.3">
      <c r="A92" s="18" t="s">
        <v>501</v>
      </c>
      <c r="B92" s="16" t="s">
        <v>351</v>
      </c>
      <c r="C92" s="17"/>
      <c r="D92" s="17"/>
      <c r="E92" s="17"/>
      <c r="F92" s="17"/>
      <c r="G92" s="19" t="s">
        <v>502</v>
      </c>
      <c r="H92" s="20">
        <v>-214240.03</v>
      </c>
      <c r="I92" s="20">
        <v>0</v>
      </c>
      <c r="J92" s="20">
        <v>2693.6</v>
      </c>
      <c r="K92" s="20">
        <v>-216933.63</v>
      </c>
      <c r="L92" s="21"/>
    </row>
    <row r="93" spans="1:12" x14ac:dyDescent="0.3">
      <c r="A93" s="10" t="s">
        <v>351</v>
      </c>
      <c r="B93" s="16" t="s">
        <v>351</v>
      </c>
      <c r="C93" s="17"/>
      <c r="D93" s="17"/>
      <c r="E93" s="11" t="s">
        <v>351</v>
      </c>
      <c r="F93" s="12"/>
      <c r="G93" s="12"/>
      <c r="H93" s="9"/>
      <c r="I93" s="9"/>
      <c r="J93" s="9"/>
      <c r="K93" s="9"/>
      <c r="L93" s="12"/>
    </row>
    <row r="94" spans="1:12" x14ac:dyDescent="0.3">
      <c r="A94" s="10" t="s">
        <v>52</v>
      </c>
      <c r="B94" s="11" t="s">
        <v>503</v>
      </c>
      <c r="C94" s="12"/>
      <c r="D94" s="12"/>
      <c r="E94" s="12"/>
      <c r="F94" s="12"/>
      <c r="G94" s="12"/>
      <c r="H94" s="13">
        <v>58054136.530000001</v>
      </c>
      <c r="I94" s="13">
        <v>15967465.02</v>
      </c>
      <c r="J94" s="13">
        <v>16673966.34</v>
      </c>
      <c r="K94" s="13">
        <v>58760637.850000001</v>
      </c>
      <c r="L94" s="14"/>
    </row>
    <row r="95" spans="1:12" x14ac:dyDescent="0.3">
      <c r="A95" s="10" t="s">
        <v>504</v>
      </c>
      <c r="B95" s="15" t="s">
        <v>351</v>
      </c>
      <c r="C95" s="11" t="s">
        <v>505</v>
      </c>
      <c r="D95" s="12"/>
      <c r="E95" s="12"/>
      <c r="F95" s="12"/>
      <c r="G95" s="12"/>
      <c r="H95" s="13">
        <v>43175260.490000002</v>
      </c>
      <c r="I95" s="13">
        <v>15694188.539999999</v>
      </c>
      <c r="J95" s="13">
        <v>16672127.17</v>
      </c>
      <c r="K95" s="13">
        <v>44153199.119999997</v>
      </c>
      <c r="L95" s="14"/>
    </row>
    <row r="96" spans="1:12" x14ac:dyDescent="0.3">
      <c r="A96" s="10" t="s">
        <v>506</v>
      </c>
      <c r="B96" s="16" t="s">
        <v>351</v>
      </c>
      <c r="C96" s="17"/>
      <c r="D96" s="11" t="s">
        <v>507</v>
      </c>
      <c r="E96" s="12"/>
      <c r="F96" s="12"/>
      <c r="G96" s="12"/>
      <c r="H96" s="13">
        <v>6938376.75</v>
      </c>
      <c r="I96" s="13">
        <v>10327831.91</v>
      </c>
      <c r="J96" s="13">
        <v>10196887.66</v>
      </c>
      <c r="K96" s="13">
        <v>6807432.5</v>
      </c>
      <c r="L96" s="14"/>
    </row>
    <row r="97" spans="1:12" x14ac:dyDescent="0.3">
      <c r="A97" s="10" t="s">
        <v>508</v>
      </c>
      <c r="B97" s="16" t="s">
        <v>351</v>
      </c>
      <c r="C97" s="17"/>
      <c r="D97" s="17"/>
      <c r="E97" s="11" t="s">
        <v>509</v>
      </c>
      <c r="F97" s="12"/>
      <c r="G97" s="12"/>
      <c r="H97" s="13">
        <v>4597076.37</v>
      </c>
      <c r="I97" s="13">
        <v>7153684.5</v>
      </c>
      <c r="J97" s="13">
        <v>7546476.0099999998</v>
      </c>
      <c r="K97" s="13">
        <v>4989867.88</v>
      </c>
      <c r="L97" s="14"/>
    </row>
    <row r="98" spans="1:12" x14ac:dyDescent="0.3">
      <c r="A98" s="10" t="s">
        <v>510</v>
      </c>
      <c r="B98" s="16" t="s">
        <v>351</v>
      </c>
      <c r="C98" s="17"/>
      <c r="D98" s="17"/>
      <c r="E98" s="17"/>
      <c r="F98" s="11" t="s">
        <v>509</v>
      </c>
      <c r="G98" s="12"/>
      <c r="H98" s="13">
        <v>4597076.37</v>
      </c>
      <c r="I98" s="13">
        <v>7153684.5</v>
      </c>
      <c r="J98" s="13">
        <v>7546476.0099999998</v>
      </c>
      <c r="K98" s="13">
        <v>4989867.88</v>
      </c>
      <c r="L98" s="14"/>
    </row>
    <row r="99" spans="1:12" x14ac:dyDescent="0.3">
      <c r="A99" s="18" t="s">
        <v>511</v>
      </c>
      <c r="B99" s="16" t="s">
        <v>351</v>
      </c>
      <c r="C99" s="17"/>
      <c r="D99" s="17"/>
      <c r="E99" s="17"/>
      <c r="F99" s="17"/>
      <c r="G99" s="19" t="s">
        <v>512</v>
      </c>
      <c r="H99" s="20">
        <v>1942.08</v>
      </c>
      <c r="I99" s="20">
        <v>2176294.04</v>
      </c>
      <c r="J99" s="20">
        <v>2174351.96</v>
      </c>
      <c r="K99" s="20">
        <v>0</v>
      </c>
      <c r="L99" s="21"/>
    </row>
    <row r="100" spans="1:12" x14ac:dyDescent="0.3">
      <c r="A100" s="18" t="s">
        <v>513</v>
      </c>
      <c r="B100" s="16" t="s">
        <v>351</v>
      </c>
      <c r="C100" s="17"/>
      <c r="D100" s="17"/>
      <c r="E100" s="17"/>
      <c r="F100" s="17"/>
      <c r="G100" s="19" t="s">
        <v>514</v>
      </c>
      <c r="H100" s="20">
        <v>3428139.05</v>
      </c>
      <c r="I100" s="20">
        <v>3428139.05</v>
      </c>
      <c r="J100" s="20">
        <v>3598647.43</v>
      </c>
      <c r="K100" s="20">
        <v>3598647.43</v>
      </c>
      <c r="L100" s="21"/>
    </row>
    <row r="101" spans="1:12" x14ac:dyDescent="0.3">
      <c r="A101" s="18" t="s">
        <v>515</v>
      </c>
      <c r="B101" s="16" t="s">
        <v>351</v>
      </c>
      <c r="C101" s="17"/>
      <c r="D101" s="17"/>
      <c r="E101" s="17"/>
      <c r="F101" s="17"/>
      <c r="G101" s="19" t="s">
        <v>516</v>
      </c>
      <c r="H101" s="20">
        <v>956155.33</v>
      </c>
      <c r="I101" s="20">
        <v>956155.33</v>
      </c>
      <c r="J101" s="20">
        <v>1172786.18</v>
      </c>
      <c r="K101" s="20">
        <v>1172786.18</v>
      </c>
      <c r="L101" s="21"/>
    </row>
    <row r="102" spans="1:12" x14ac:dyDescent="0.3">
      <c r="A102" s="18" t="s">
        <v>517</v>
      </c>
      <c r="B102" s="16" t="s">
        <v>351</v>
      </c>
      <c r="C102" s="17"/>
      <c r="D102" s="17"/>
      <c r="E102" s="17"/>
      <c r="F102" s="17"/>
      <c r="G102" s="19" t="s">
        <v>518</v>
      </c>
      <c r="H102" s="20">
        <v>0</v>
      </c>
      <c r="I102" s="20">
        <v>7586.84</v>
      </c>
      <c r="J102" s="20">
        <v>7586.84</v>
      </c>
      <c r="K102" s="20">
        <v>0</v>
      </c>
      <c r="L102" s="21"/>
    </row>
    <row r="103" spans="1:12" x14ac:dyDescent="0.3">
      <c r="A103" s="18" t="s">
        <v>519</v>
      </c>
      <c r="B103" s="16" t="s">
        <v>351</v>
      </c>
      <c r="C103" s="17"/>
      <c r="D103" s="17"/>
      <c r="E103" s="17"/>
      <c r="F103" s="17"/>
      <c r="G103" s="19" t="s">
        <v>520</v>
      </c>
      <c r="H103" s="20">
        <v>0</v>
      </c>
      <c r="I103" s="20">
        <v>31855.54</v>
      </c>
      <c r="J103" s="20">
        <v>31855.54</v>
      </c>
      <c r="K103" s="20">
        <v>0</v>
      </c>
      <c r="L103" s="21"/>
    </row>
    <row r="104" spans="1:12" x14ac:dyDescent="0.3">
      <c r="A104" s="18" t="s">
        <v>521</v>
      </c>
      <c r="B104" s="16" t="s">
        <v>351</v>
      </c>
      <c r="C104" s="17"/>
      <c r="D104" s="17"/>
      <c r="E104" s="17"/>
      <c r="F104" s="17"/>
      <c r="G104" s="19" t="s">
        <v>522</v>
      </c>
      <c r="H104" s="20">
        <v>210839.91</v>
      </c>
      <c r="I104" s="20">
        <v>553653.69999999995</v>
      </c>
      <c r="J104" s="20">
        <v>561248.06000000006</v>
      </c>
      <c r="K104" s="20">
        <v>218434.27</v>
      </c>
      <c r="L104" s="21"/>
    </row>
    <row r="105" spans="1:12" x14ac:dyDescent="0.3">
      <c r="A105" s="22" t="s">
        <v>351</v>
      </c>
      <c r="B105" s="16" t="s">
        <v>351</v>
      </c>
      <c r="C105" s="17"/>
      <c r="D105" s="17"/>
      <c r="E105" s="17"/>
      <c r="F105" s="17"/>
      <c r="G105" s="23" t="s">
        <v>351</v>
      </c>
      <c r="H105" s="24"/>
      <c r="I105" s="24"/>
      <c r="J105" s="24"/>
      <c r="K105" s="24"/>
      <c r="L105" s="25"/>
    </row>
    <row r="106" spans="1:12" x14ac:dyDescent="0.3">
      <c r="A106" s="10" t="s">
        <v>523</v>
      </c>
      <c r="B106" s="16" t="s">
        <v>351</v>
      </c>
      <c r="C106" s="17"/>
      <c r="D106" s="17"/>
      <c r="E106" s="11" t="s">
        <v>524</v>
      </c>
      <c r="F106" s="12"/>
      <c r="G106" s="12"/>
      <c r="H106" s="13">
        <v>954947.03</v>
      </c>
      <c r="I106" s="13">
        <v>960061.76</v>
      </c>
      <c r="J106" s="13">
        <v>933581.63</v>
      </c>
      <c r="K106" s="13">
        <v>928466.9</v>
      </c>
      <c r="L106" s="14"/>
    </row>
    <row r="107" spans="1:12" x14ac:dyDescent="0.3">
      <c r="A107" s="10" t="s">
        <v>525</v>
      </c>
      <c r="B107" s="16" t="s">
        <v>351</v>
      </c>
      <c r="C107" s="17"/>
      <c r="D107" s="17"/>
      <c r="E107" s="17"/>
      <c r="F107" s="11" t="s">
        <v>524</v>
      </c>
      <c r="G107" s="12"/>
      <c r="H107" s="13">
        <v>954947.03</v>
      </c>
      <c r="I107" s="13">
        <v>960061.76</v>
      </c>
      <c r="J107" s="13">
        <v>933581.63</v>
      </c>
      <c r="K107" s="13">
        <v>928466.9</v>
      </c>
      <c r="L107" s="14"/>
    </row>
    <row r="108" spans="1:12" x14ac:dyDescent="0.3">
      <c r="A108" s="18" t="s">
        <v>526</v>
      </c>
      <c r="B108" s="16" t="s">
        <v>351</v>
      </c>
      <c r="C108" s="17"/>
      <c r="D108" s="17"/>
      <c r="E108" s="17"/>
      <c r="F108" s="17"/>
      <c r="G108" s="19" t="s">
        <v>527</v>
      </c>
      <c r="H108" s="20">
        <v>743876.59</v>
      </c>
      <c r="I108" s="20">
        <v>748991.31</v>
      </c>
      <c r="J108" s="20">
        <v>740029.32</v>
      </c>
      <c r="K108" s="20">
        <v>734914.6</v>
      </c>
      <c r="L108" s="21"/>
    </row>
    <row r="109" spans="1:12" x14ac:dyDescent="0.3">
      <c r="A109" s="18" t="s">
        <v>528</v>
      </c>
      <c r="B109" s="16" t="s">
        <v>351</v>
      </c>
      <c r="C109" s="17"/>
      <c r="D109" s="17"/>
      <c r="E109" s="17"/>
      <c r="F109" s="17"/>
      <c r="G109" s="19" t="s">
        <v>529</v>
      </c>
      <c r="H109" s="20">
        <v>167682.67000000001</v>
      </c>
      <c r="I109" s="20">
        <v>167682.67000000001</v>
      </c>
      <c r="J109" s="20">
        <v>162002.14000000001</v>
      </c>
      <c r="K109" s="20">
        <v>162002.14000000001</v>
      </c>
      <c r="L109" s="21"/>
    </row>
    <row r="110" spans="1:12" x14ac:dyDescent="0.3">
      <c r="A110" s="18" t="s">
        <v>530</v>
      </c>
      <c r="B110" s="16" t="s">
        <v>351</v>
      </c>
      <c r="C110" s="17"/>
      <c r="D110" s="17"/>
      <c r="E110" s="17"/>
      <c r="F110" s="17"/>
      <c r="G110" s="19" t="s">
        <v>531</v>
      </c>
      <c r="H110" s="20">
        <v>0</v>
      </c>
      <c r="I110" s="20">
        <v>0</v>
      </c>
      <c r="J110" s="20">
        <v>94.92</v>
      </c>
      <c r="K110" s="20">
        <v>94.92</v>
      </c>
      <c r="L110" s="21"/>
    </row>
    <row r="111" spans="1:12" x14ac:dyDescent="0.3">
      <c r="A111" s="18" t="s">
        <v>532</v>
      </c>
      <c r="B111" s="16" t="s">
        <v>351</v>
      </c>
      <c r="C111" s="17"/>
      <c r="D111" s="17"/>
      <c r="E111" s="17"/>
      <c r="F111" s="17"/>
      <c r="G111" s="19" t="s">
        <v>533</v>
      </c>
      <c r="H111" s="20">
        <v>20815.63</v>
      </c>
      <c r="I111" s="20">
        <v>20815.63</v>
      </c>
      <c r="J111" s="20">
        <v>20239.53</v>
      </c>
      <c r="K111" s="20">
        <v>20239.53</v>
      </c>
      <c r="L111" s="21"/>
    </row>
    <row r="112" spans="1:12" x14ac:dyDescent="0.3">
      <c r="A112" s="18" t="s">
        <v>534</v>
      </c>
      <c r="B112" s="16" t="s">
        <v>351</v>
      </c>
      <c r="C112" s="17"/>
      <c r="D112" s="17"/>
      <c r="E112" s="17"/>
      <c r="F112" s="17"/>
      <c r="G112" s="19" t="s">
        <v>535</v>
      </c>
      <c r="H112" s="20">
        <v>22572.14</v>
      </c>
      <c r="I112" s="20">
        <v>22572.15</v>
      </c>
      <c r="J112" s="20">
        <v>11215.72</v>
      </c>
      <c r="K112" s="20">
        <v>11215.71</v>
      </c>
      <c r="L112" s="21"/>
    </row>
    <row r="113" spans="1:12" x14ac:dyDescent="0.3">
      <c r="A113" s="22" t="s">
        <v>351</v>
      </c>
      <c r="B113" s="16" t="s">
        <v>351</v>
      </c>
      <c r="C113" s="17"/>
      <c r="D113" s="17"/>
      <c r="E113" s="17"/>
      <c r="F113" s="17"/>
      <c r="G113" s="23" t="s">
        <v>351</v>
      </c>
      <c r="H113" s="24"/>
      <c r="I113" s="24"/>
      <c r="J113" s="24"/>
      <c r="K113" s="24"/>
      <c r="L113" s="25"/>
    </row>
    <row r="114" spans="1:12" x14ac:dyDescent="0.3">
      <c r="A114" s="10" t="s">
        <v>536</v>
      </c>
      <c r="B114" s="16" t="s">
        <v>351</v>
      </c>
      <c r="C114" s="17"/>
      <c r="D114" s="17"/>
      <c r="E114" s="11" t="s">
        <v>537</v>
      </c>
      <c r="F114" s="12"/>
      <c r="G114" s="12"/>
      <c r="H114" s="13">
        <v>292070.15999999997</v>
      </c>
      <c r="I114" s="13">
        <v>278390.49</v>
      </c>
      <c r="J114" s="13">
        <v>279328.07</v>
      </c>
      <c r="K114" s="13">
        <v>293007.74</v>
      </c>
      <c r="L114" s="14"/>
    </row>
    <row r="115" spans="1:12" x14ac:dyDescent="0.3">
      <c r="A115" s="10" t="s">
        <v>538</v>
      </c>
      <c r="B115" s="16" t="s">
        <v>351</v>
      </c>
      <c r="C115" s="17"/>
      <c r="D115" s="17"/>
      <c r="E115" s="17"/>
      <c r="F115" s="11" t="s">
        <v>537</v>
      </c>
      <c r="G115" s="12"/>
      <c r="H115" s="13">
        <v>292070.15999999997</v>
      </c>
      <c r="I115" s="13">
        <v>278390.49</v>
      </c>
      <c r="J115" s="13">
        <v>279328.07</v>
      </c>
      <c r="K115" s="13">
        <v>293007.74</v>
      </c>
      <c r="L115" s="14"/>
    </row>
    <row r="116" spans="1:12" x14ac:dyDescent="0.3">
      <c r="A116" s="18" t="s">
        <v>539</v>
      </c>
      <c r="B116" s="16" t="s">
        <v>351</v>
      </c>
      <c r="C116" s="17"/>
      <c r="D116" s="17"/>
      <c r="E116" s="17"/>
      <c r="F116" s="17"/>
      <c r="G116" s="19" t="s">
        <v>540</v>
      </c>
      <c r="H116" s="20">
        <v>165882.82</v>
      </c>
      <c r="I116" s="20">
        <v>166222.54</v>
      </c>
      <c r="J116" s="20">
        <v>155741.51999999999</v>
      </c>
      <c r="K116" s="20">
        <v>155401.79999999999</v>
      </c>
      <c r="L116" s="21"/>
    </row>
    <row r="117" spans="1:12" x14ac:dyDescent="0.3">
      <c r="A117" s="18" t="s">
        <v>541</v>
      </c>
      <c r="B117" s="16" t="s">
        <v>351</v>
      </c>
      <c r="C117" s="17"/>
      <c r="D117" s="17"/>
      <c r="E117" s="17"/>
      <c r="F117" s="17"/>
      <c r="G117" s="19" t="s">
        <v>542</v>
      </c>
      <c r="H117" s="20">
        <v>4124.68</v>
      </c>
      <c r="I117" s="20">
        <v>4124.68</v>
      </c>
      <c r="J117" s="20">
        <v>3476.82</v>
      </c>
      <c r="K117" s="20">
        <v>3476.82</v>
      </c>
      <c r="L117" s="21"/>
    </row>
    <row r="118" spans="1:12" x14ac:dyDescent="0.3">
      <c r="A118" s="18" t="s">
        <v>543</v>
      </c>
      <c r="B118" s="16" t="s">
        <v>351</v>
      </c>
      <c r="C118" s="17"/>
      <c r="D118" s="17"/>
      <c r="E118" s="17"/>
      <c r="F118" s="17"/>
      <c r="G118" s="19" t="s">
        <v>544</v>
      </c>
      <c r="H118" s="20">
        <v>5392.02</v>
      </c>
      <c r="I118" s="20">
        <v>5392.1</v>
      </c>
      <c r="J118" s="20">
        <v>5400.17</v>
      </c>
      <c r="K118" s="20">
        <v>5400.09</v>
      </c>
      <c r="L118" s="21"/>
    </row>
    <row r="119" spans="1:12" x14ac:dyDescent="0.3">
      <c r="A119" s="18" t="s">
        <v>545</v>
      </c>
      <c r="B119" s="16" t="s">
        <v>351</v>
      </c>
      <c r="C119" s="17"/>
      <c r="D119" s="17"/>
      <c r="E119" s="17"/>
      <c r="F119" s="17"/>
      <c r="G119" s="19" t="s">
        <v>546</v>
      </c>
      <c r="H119" s="20">
        <v>38486.5</v>
      </c>
      <c r="I119" s="20">
        <v>24467.09</v>
      </c>
      <c r="J119" s="20">
        <v>24484.81</v>
      </c>
      <c r="K119" s="20">
        <v>38504.22</v>
      </c>
      <c r="L119" s="21"/>
    </row>
    <row r="120" spans="1:12" x14ac:dyDescent="0.3">
      <c r="A120" s="18" t="s">
        <v>547</v>
      </c>
      <c r="B120" s="16" t="s">
        <v>351</v>
      </c>
      <c r="C120" s="17"/>
      <c r="D120" s="17"/>
      <c r="E120" s="17"/>
      <c r="F120" s="17"/>
      <c r="G120" s="19" t="s">
        <v>548</v>
      </c>
      <c r="H120" s="20">
        <v>44455.12</v>
      </c>
      <c r="I120" s="20">
        <v>44455.14</v>
      </c>
      <c r="J120" s="20">
        <v>52090.77</v>
      </c>
      <c r="K120" s="20">
        <v>52090.75</v>
      </c>
      <c r="L120" s="21"/>
    </row>
    <row r="121" spans="1:12" x14ac:dyDescent="0.3">
      <c r="A121" s="18" t="s">
        <v>549</v>
      </c>
      <c r="B121" s="16" t="s">
        <v>351</v>
      </c>
      <c r="C121" s="17"/>
      <c r="D121" s="17"/>
      <c r="E121" s="17"/>
      <c r="F121" s="17"/>
      <c r="G121" s="19" t="s">
        <v>550</v>
      </c>
      <c r="H121" s="20">
        <v>11720.85</v>
      </c>
      <c r="I121" s="20">
        <v>11720.85</v>
      </c>
      <c r="J121" s="20">
        <v>18316.84</v>
      </c>
      <c r="K121" s="20">
        <v>18316.84</v>
      </c>
      <c r="L121" s="21"/>
    </row>
    <row r="122" spans="1:12" x14ac:dyDescent="0.3">
      <c r="A122" s="18" t="s">
        <v>551</v>
      </c>
      <c r="B122" s="16" t="s">
        <v>351</v>
      </c>
      <c r="C122" s="17"/>
      <c r="D122" s="17"/>
      <c r="E122" s="17"/>
      <c r="F122" s="17"/>
      <c r="G122" s="19" t="s">
        <v>552</v>
      </c>
      <c r="H122" s="20">
        <v>3831.16</v>
      </c>
      <c r="I122" s="20">
        <v>3831.08</v>
      </c>
      <c r="J122" s="20">
        <v>2023.75</v>
      </c>
      <c r="K122" s="20">
        <v>2023.83</v>
      </c>
      <c r="L122" s="21"/>
    </row>
    <row r="123" spans="1:12" x14ac:dyDescent="0.3">
      <c r="A123" s="18" t="s">
        <v>553</v>
      </c>
      <c r="B123" s="16" t="s">
        <v>351</v>
      </c>
      <c r="C123" s="17"/>
      <c r="D123" s="17"/>
      <c r="E123" s="17"/>
      <c r="F123" s="17"/>
      <c r="G123" s="19" t="s">
        <v>554</v>
      </c>
      <c r="H123" s="20">
        <v>18177.009999999998</v>
      </c>
      <c r="I123" s="20">
        <v>18177.009999999998</v>
      </c>
      <c r="J123" s="20">
        <v>17793.39</v>
      </c>
      <c r="K123" s="20">
        <v>17793.39</v>
      </c>
      <c r="L123" s="21"/>
    </row>
    <row r="124" spans="1:12" x14ac:dyDescent="0.3">
      <c r="A124" s="22" t="s">
        <v>351</v>
      </c>
      <c r="B124" s="16" t="s">
        <v>351</v>
      </c>
      <c r="C124" s="17"/>
      <c r="D124" s="17"/>
      <c r="E124" s="17"/>
      <c r="F124" s="17"/>
      <c r="G124" s="23" t="s">
        <v>351</v>
      </c>
      <c r="H124" s="24"/>
      <c r="I124" s="24"/>
      <c r="J124" s="24"/>
      <c r="K124" s="24"/>
      <c r="L124" s="25"/>
    </row>
    <row r="125" spans="1:12" x14ac:dyDescent="0.3">
      <c r="A125" s="10" t="s">
        <v>555</v>
      </c>
      <c r="B125" s="16" t="s">
        <v>351</v>
      </c>
      <c r="C125" s="17"/>
      <c r="D125" s="17"/>
      <c r="E125" s="11" t="s">
        <v>556</v>
      </c>
      <c r="F125" s="12"/>
      <c r="G125" s="12"/>
      <c r="H125" s="13">
        <v>1094283.19</v>
      </c>
      <c r="I125" s="13">
        <v>1935695.16</v>
      </c>
      <c r="J125" s="13">
        <v>1437501.95</v>
      </c>
      <c r="K125" s="13">
        <v>596089.98</v>
      </c>
      <c r="L125" s="14"/>
    </row>
    <row r="126" spans="1:12" x14ac:dyDescent="0.3">
      <c r="A126" s="10" t="s">
        <v>557</v>
      </c>
      <c r="B126" s="16" t="s">
        <v>351</v>
      </c>
      <c r="C126" s="17"/>
      <c r="D126" s="17"/>
      <c r="E126" s="17"/>
      <c r="F126" s="11" t="s">
        <v>556</v>
      </c>
      <c r="G126" s="12"/>
      <c r="H126" s="13">
        <v>1094283.19</v>
      </c>
      <c r="I126" s="13">
        <v>1935695.16</v>
      </c>
      <c r="J126" s="13">
        <v>1437501.95</v>
      </c>
      <c r="K126" s="13">
        <v>596089.98</v>
      </c>
      <c r="L126" s="14"/>
    </row>
    <row r="127" spans="1:12" x14ac:dyDescent="0.3">
      <c r="A127" s="18" t="s">
        <v>558</v>
      </c>
      <c r="B127" s="16" t="s">
        <v>351</v>
      </c>
      <c r="C127" s="17"/>
      <c r="D127" s="17"/>
      <c r="E127" s="17"/>
      <c r="F127" s="17"/>
      <c r="G127" s="19" t="s">
        <v>559</v>
      </c>
      <c r="H127" s="20">
        <v>1094283.19</v>
      </c>
      <c r="I127" s="20">
        <v>1935695.16</v>
      </c>
      <c r="J127" s="20">
        <v>1437501.95</v>
      </c>
      <c r="K127" s="20">
        <v>596089.98</v>
      </c>
      <c r="L127" s="21"/>
    </row>
    <row r="128" spans="1:12" x14ac:dyDescent="0.3">
      <c r="A128" s="22" t="s">
        <v>351</v>
      </c>
      <c r="B128" s="16" t="s">
        <v>351</v>
      </c>
      <c r="C128" s="17"/>
      <c r="D128" s="17"/>
      <c r="E128" s="17"/>
      <c r="F128" s="17"/>
      <c r="G128" s="23" t="s">
        <v>351</v>
      </c>
      <c r="H128" s="24"/>
      <c r="I128" s="24"/>
      <c r="J128" s="24"/>
      <c r="K128" s="24"/>
      <c r="L128" s="25"/>
    </row>
    <row r="129" spans="1:12" x14ac:dyDescent="0.3">
      <c r="A129" s="10" t="s">
        <v>563</v>
      </c>
      <c r="B129" s="16" t="s">
        <v>351</v>
      </c>
      <c r="C129" s="17"/>
      <c r="D129" s="11" t="s">
        <v>564</v>
      </c>
      <c r="E129" s="12"/>
      <c r="F129" s="12"/>
      <c r="G129" s="12"/>
      <c r="H129" s="13">
        <v>36236883.740000002</v>
      </c>
      <c r="I129" s="13">
        <v>5366356.63</v>
      </c>
      <c r="J129" s="13">
        <v>6475239.5099999998</v>
      </c>
      <c r="K129" s="13">
        <v>37345766.619999997</v>
      </c>
      <c r="L129" s="14"/>
    </row>
    <row r="130" spans="1:12" x14ac:dyDescent="0.3">
      <c r="A130" s="10" t="s">
        <v>565</v>
      </c>
      <c r="B130" s="16" t="s">
        <v>351</v>
      </c>
      <c r="C130" s="17"/>
      <c r="D130" s="17"/>
      <c r="E130" s="11" t="s">
        <v>564</v>
      </c>
      <c r="F130" s="12"/>
      <c r="G130" s="12"/>
      <c r="H130" s="13">
        <v>36236883.740000002</v>
      </c>
      <c r="I130" s="13">
        <v>5366356.63</v>
      </c>
      <c r="J130" s="13">
        <v>6475239.5099999998</v>
      </c>
      <c r="K130" s="13">
        <v>37345766.619999997</v>
      </c>
      <c r="L130" s="14"/>
    </row>
    <row r="131" spans="1:12" x14ac:dyDescent="0.3">
      <c r="A131" s="10" t="s">
        <v>566</v>
      </c>
      <c r="B131" s="16" t="s">
        <v>351</v>
      </c>
      <c r="C131" s="17"/>
      <c r="D131" s="17"/>
      <c r="E131" s="17"/>
      <c r="F131" s="11" t="s">
        <v>564</v>
      </c>
      <c r="G131" s="12"/>
      <c r="H131" s="13">
        <v>36236883.740000002</v>
      </c>
      <c r="I131" s="13">
        <v>5366356.63</v>
      </c>
      <c r="J131" s="13">
        <v>6475239.5099999998</v>
      </c>
      <c r="K131" s="13">
        <v>37345766.619999997</v>
      </c>
      <c r="L131" s="14"/>
    </row>
    <row r="132" spans="1:12" x14ac:dyDescent="0.3">
      <c r="A132" s="18" t="s">
        <v>567</v>
      </c>
      <c r="B132" s="16" t="s">
        <v>351</v>
      </c>
      <c r="C132" s="17"/>
      <c r="D132" s="17"/>
      <c r="E132" s="17"/>
      <c r="F132" s="17"/>
      <c r="G132" s="19" t="s">
        <v>568</v>
      </c>
      <c r="H132" s="20">
        <v>36236883.740000002</v>
      </c>
      <c r="I132" s="20">
        <v>5366356.63</v>
      </c>
      <c r="J132" s="20">
        <v>6475239.5099999998</v>
      </c>
      <c r="K132" s="20">
        <v>37345766.619999997</v>
      </c>
      <c r="L132" s="21"/>
    </row>
    <row r="133" spans="1:12" x14ac:dyDescent="0.3">
      <c r="A133" s="22" t="s">
        <v>351</v>
      </c>
      <c r="B133" s="16" t="s">
        <v>351</v>
      </c>
      <c r="C133" s="17"/>
      <c r="D133" s="17"/>
      <c r="E133" s="17"/>
      <c r="F133" s="17"/>
      <c r="G133" s="23" t="s">
        <v>351</v>
      </c>
      <c r="H133" s="24"/>
      <c r="I133" s="24"/>
      <c r="J133" s="24"/>
      <c r="K133" s="24"/>
      <c r="L133" s="25"/>
    </row>
    <row r="134" spans="1:12" x14ac:dyDescent="0.3">
      <c r="A134" s="10" t="s">
        <v>569</v>
      </c>
      <c r="B134" s="15" t="s">
        <v>351</v>
      </c>
      <c r="C134" s="11" t="s">
        <v>570</v>
      </c>
      <c r="D134" s="12"/>
      <c r="E134" s="12"/>
      <c r="F134" s="12"/>
      <c r="G134" s="12"/>
      <c r="H134" s="13">
        <v>16867213.039999999</v>
      </c>
      <c r="I134" s="13">
        <v>273276.48</v>
      </c>
      <c r="J134" s="13">
        <v>1839.17</v>
      </c>
      <c r="K134" s="13">
        <v>16595775.73</v>
      </c>
      <c r="L134" s="14"/>
    </row>
    <row r="135" spans="1:12" x14ac:dyDescent="0.3">
      <c r="A135" s="10" t="s">
        <v>571</v>
      </c>
      <c r="B135" s="16" t="s">
        <v>351</v>
      </c>
      <c r="C135" s="17"/>
      <c r="D135" s="11" t="s">
        <v>572</v>
      </c>
      <c r="E135" s="12"/>
      <c r="F135" s="12"/>
      <c r="G135" s="12"/>
      <c r="H135" s="13">
        <v>16867213.039999999</v>
      </c>
      <c r="I135" s="13">
        <v>273276.48</v>
      </c>
      <c r="J135" s="13">
        <v>1839.17</v>
      </c>
      <c r="K135" s="13">
        <v>16595775.73</v>
      </c>
      <c r="L135" s="14"/>
    </row>
    <row r="136" spans="1:12" x14ac:dyDescent="0.3">
      <c r="A136" s="10" t="s">
        <v>573</v>
      </c>
      <c r="B136" s="16" t="s">
        <v>351</v>
      </c>
      <c r="C136" s="17"/>
      <c r="D136" s="17"/>
      <c r="E136" s="11" t="s">
        <v>574</v>
      </c>
      <c r="F136" s="12"/>
      <c r="G136" s="12"/>
      <c r="H136" s="13">
        <v>16534930.060000001</v>
      </c>
      <c r="I136" s="13">
        <v>266906.18</v>
      </c>
      <c r="J136" s="13">
        <v>0</v>
      </c>
      <c r="K136" s="13">
        <v>16268023.880000001</v>
      </c>
      <c r="L136" s="14"/>
    </row>
    <row r="137" spans="1:12" x14ac:dyDescent="0.3">
      <c r="A137" s="10" t="s">
        <v>575</v>
      </c>
      <c r="B137" s="16" t="s">
        <v>351</v>
      </c>
      <c r="C137" s="17"/>
      <c r="D137" s="17"/>
      <c r="E137" s="17"/>
      <c r="F137" s="11" t="s">
        <v>574</v>
      </c>
      <c r="G137" s="12"/>
      <c r="H137" s="13">
        <v>16534930.060000001</v>
      </c>
      <c r="I137" s="13">
        <v>266906.18</v>
      </c>
      <c r="J137" s="13">
        <v>0</v>
      </c>
      <c r="K137" s="13">
        <v>16268023.880000001</v>
      </c>
      <c r="L137" s="14"/>
    </row>
    <row r="138" spans="1:12" x14ac:dyDescent="0.3">
      <c r="A138" s="18" t="s">
        <v>578</v>
      </c>
      <c r="B138" s="16" t="s">
        <v>351</v>
      </c>
      <c r="C138" s="17"/>
      <c r="D138" s="17"/>
      <c r="E138" s="17"/>
      <c r="F138" s="17"/>
      <c r="G138" s="19" t="s">
        <v>579</v>
      </c>
      <c r="H138" s="20">
        <v>16534930.060000001</v>
      </c>
      <c r="I138" s="20">
        <v>266906.18</v>
      </c>
      <c r="J138" s="20">
        <v>0</v>
      </c>
      <c r="K138" s="20">
        <v>16268023.880000001</v>
      </c>
      <c r="L138" s="21"/>
    </row>
    <row r="139" spans="1:12" x14ac:dyDescent="0.3">
      <c r="A139" s="22" t="s">
        <v>351</v>
      </c>
      <c r="B139" s="16" t="s">
        <v>351</v>
      </c>
      <c r="C139" s="17"/>
      <c r="D139" s="17"/>
      <c r="E139" s="17"/>
      <c r="F139" s="17"/>
      <c r="G139" s="23" t="s">
        <v>351</v>
      </c>
      <c r="H139" s="24"/>
      <c r="I139" s="24"/>
      <c r="J139" s="24"/>
      <c r="K139" s="24"/>
      <c r="L139" s="25"/>
    </row>
    <row r="140" spans="1:12" x14ac:dyDescent="0.3">
      <c r="A140" s="10" t="s">
        <v>580</v>
      </c>
      <c r="B140" s="16" t="s">
        <v>351</v>
      </c>
      <c r="C140" s="17"/>
      <c r="D140" s="17"/>
      <c r="E140" s="11" t="s">
        <v>581</v>
      </c>
      <c r="F140" s="12"/>
      <c r="G140" s="12"/>
      <c r="H140" s="13">
        <v>144691.03</v>
      </c>
      <c r="I140" s="13">
        <v>6370.3</v>
      </c>
      <c r="J140" s="13">
        <v>901.22</v>
      </c>
      <c r="K140" s="13">
        <v>139221.95000000001</v>
      </c>
      <c r="L140" s="14"/>
    </row>
    <row r="141" spans="1:12" x14ac:dyDescent="0.3">
      <c r="A141" s="10" t="s">
        <v>582</v>
      </c>
      <c r="B141" s="16" t="s">
        <v>351</v>
      </c>
      <c r="C141" s="17"/>
      <c r="D141" s="17"/>
      <c r="E141" s="17"/>
      <c r="F141" s="11" t="s">
        <v>581</v>
      </c>
      <c r="G141" s="12"/>
      <c r="H141" s="13">
        <v>144691.03</v>
      </c>
      <c r="I141" s="13">
        <v>6370.3</v>
      </c>
      <c r="J141" s="13">
        <v>901.22</v>
      </c>
      <c r="K141" s="13">
        <v>139221.95000000001</v>
      </c>
      <c r="L141" s="14"/>
    </row>
    <row r="142" spans="1:12" x14ac:dyDescent="0.3">
      <c r="A142" s="18" t="s">
        <v>583</v>
      </c>
      <c r="B142" s="16" t="s">
        <v>351</v>
      </c>
      <c r="C142" s="17"/>
      <c r="D142" s="17"/>
      <c r="E142" s="17"/>
      <c r="F142" s="17"/>
      <c r="G142" s="19" t="s">
        <v>584</v>
      </c>
      <c r="H142" s="20">
        <v>144691.03</v>
      </c>
      <c r="I142" s="20">
        <v>6370.3</v>
      </c>
      <c r="J142" s="20">
        <v>901.22</v>
      </c>
      <c r="K142" s="20">
        <v>139221.95000000001</v>
      </c>
      <c r="L142" s="21"/>
    </row>
    <row r="143" spans="1:12" x14ac:dyDescent="0.3">
      <c r="A143" s="22" t="s">
        <v>351</v>
      </c>
      <c r="B143" s="16" t="s">
        <v>351</v>
      </c>
      <c r="C143" s="17"/>
      <c r="D143" s="17"/>
      <c r="E143" s="17"/>
      <c r="F143" s="17"/>
      <c r="G143" s="23" t="s">
        <v>351</v>
      </c>
      <c r="H143" s="24"/>
      <c r="I143" s="24"/>
      <c r="J143" s="24"/>
      <c r="K143" s="24"/>
      <c r="L143" s="25"/>
    </row>
    <row r="144" spans="1:12" x14ac:dyDescent="0.3">
      <c r="A144" s="10" t="s">
        <v>585</v>
      </c>
      <c r="B144" s="16" t="s">
        <v>351</v>
      </c>
      <c r="C144" s="17"/>
      <c r="D144" s="17"/>
      <c r="E144" s="11" t="s">
        <v>586</v>
      </c>
      <c r="F144" s="12"/>
      <c r="G144" s="12"/>
      <c r="H144" s="13">
        <v>187591.95</v>
      </c>
      <c r="I144" s="13">
        <v>0</v>
      </c>
      <c r="J144" s="13">
        <v>937.95</v>
      </c>
      <c r="K144" s="13">
        <v>188529.9</v>
      </c>
      <c r="L144" s="14"/>
    </row>
    <row r="145" spans="1:12" x14ac:dyDescent="0.3">
      <c r="A145" s="10" t="s">
        <v>587</v>
      </c>
      <c r="B145" s="16" t="s">
        <v>351</v>
      </c>
      <c r="C145" s="17"/>
      <c r="D145" s="17"/>
      <c r="E145" s="17"/>
      <c r="F145" s="11" t="s">
        <v>586</v>
      </c>
      <c r="G145" s="12"/>
      <c r="H145" s="13">
        <v>187591.95</v>
      </c>
      <c r="I145" s="13">
        <v>0</v>
      </c>
      <c r="J145" s="13">
        <v>937.95</v>
      </c>
      <c r="K145" s="13">
        <v>188529.9</v>
      </c>
      <c r="L145" s="14"/>
    </row>
    <row r="146" spans="1:12" x14ac:dyDescent="0.3">
      <c r="A146" s="18" t="s">
        <v>588</v>
      </c>
      <c r="B146" s="16" t="s">
        <v>351</v>
      </c>
      <c r="C146" s="17"/>
      <c r="D146" s="17"/>
      <c r="E146" s="17"/>
      <c r="F146" s="17"/>
      <c r="G146" s="19" t="s">
        <v>589</v>
      </c>
      <c r="H146" s="20">
        <v>143999.28</v>
      </c>
      <c r="I146" s="20">
        <v>0</v>
      </c>
      <c r="J146" s="20">
        <v>719.99</v>
      </c>
      <c r="K146" s="20">
        <v>144719.26999999999</v>
      </c>
      <c r="L146" s="21"/>
    </row>
    <row r="147" spans="1:12" x14ac:dyDescent="0.3">
      <c r="A147" s="18" t="s">
        <v>590</v>
      </c>
      <c r="B147" s="16" t="s">
        <v>351</v>
      </c>
      <c r="C147" s="17"/>
      <c r="D147" s="17"/>
      <c r="E147" s="17"/>
      <c r="F147" s="17"/>
      <c r="G147" s="19" t="s">
        <v>591</v>
      </c>
      <c r="H147" s="20">
        <v>43592.67</v>
      </c>
      <c r="I147" s="20">
        <v>0</v>
      </c>
      <c r="J147" s="20">
        <v>217.96</v>
      </c>
      <c r="K147" s="20">
        <v>43810.63</v>
      </c>
      <c r="L147" s="21"/>
    </row>
    <row r="148" spans="1:12" x14ac:dyDescent="0.3">
      <c r="A148" s="10" t="s">
        <v>351</v>
      </c>
      <c r="B148" s="16" t="s">
        <v>351</v>
      </c>
      <c r="C148" s="17"/>
      <c r="D148" s="11" t="s">
        <v>351</v>
      </c>
      <c r="E148" s="12"/>
      <c r="F148" s="12"/>
      <c r="G148" s="12"/>
      <c r="H148" s="9"/>
      <c r="I148" s="9"/>
      <c r="J148" s="9"/>
      <c r="K148" s="9"/>
      <c r="L148" s="12"/>
    </row>
    <row r="149" spans="1:12" x14ac:dyDescent="0.3">
      <c r="A149" s="10" t="s">
        <v>592</v>
      </c>
      <c r="B149" s="15" t="s">
        <v>351</v>
      </c>
      <c r="C149" s="11" t="s">
        <v>593</v>
      </c>
      <c r="D149" s="12"/>
      <c r="E149" s="12"/>
      <c r="F149" s="12"/>
      <c r="G149" s="12"/>
      <c r="H149" s="13">
        <v>-1988337</v>
      </c>
      <c r="I149" s="13">
        <v>0</v>
      </c>
      <c r="J149" s="13">
        <v>0</v>
      </c>
      <c r="K149" s="13">
        <v>-1988337</v>
      </c>
      <c r="L149" s="14"/>
    </row>
    <row r="150" spans="1:12" x14ac:dyDescent="0.3">
      <c r="A150" s="10" t="s">
        <v>594</v>
      </c>
      <c r="B150" s="16" t="s">
        <v>351</v>
      </c>
      <c r="C150" s="17"/>
      <c r="D150" s="11" t="s">
        <v>595</v>
      </c>
      <c r="E150" s="12"/>
      <c r="F150" s="12"/>
      <c r="G150" s="12"/>
      <c r="H150" s="13">
        <v>-1988337</v>
      </c>
      <c r="I150" s="13">
        <v>0</v>
      </c>
      <c r="J150" s="13">
        <v>0</v>
      </c>
      <c r="K150" s="13">
        <v>-1988337</v>
      </c>
      <c r="L150" s="14"/>
    </row>
    <row r="151" spans="1:12" x14ac:dyDescent="0.3">
      <c r="A151" s="10" t="s">
        <v>596</v>
      </c>
      <c r="B151" s="16" t="s">
        <v>351</v>
      </c>
      <c r="C151" s="17"/>
      <c r="D151" s="17"/>
      <c r="E151" s="11" t="s">
        <v>597</v>
      </c>
      <c r="F151" s="12"/>
      <c r="G151" s="12"/>
      <c r="H151" s="13">
        <v>-1988337</v>
      </c>
      <c r="I151" s="13">
        <v>0</v>
      </c>
      <c r="J151" s="13">
        <v>0</v>
      </c>
      <c r="K151" s="13">
        <v>-1988337</v>
      </c>
      <c r="L151" s="14"/>
    </row>
    <row r="152" spans="1:12" x14ac:dyDescent="0.3">
      <c r="A152" s="10" t="s">
        <v>598</v>
      </c>
      <c r="B152" s="16" t="s">
        <v>351</v>
      </c>
      <c r="C152" s="17"/>
      <c r="D152" s="17"/>
      <c r="E152" s="17"/>
      <c r="F152" s="11" t="s">
        <v>597</v>
      </c>
      <c r="G152" s="12"/>
      <c r="H152" s="13">
        <v>-1988337</v>
      </c>
      <c r="I152" s="13">
        <v>0</v>
      </c>
      <c r="J152" s="13">
        <v>0</v>
      </c>
      <c r="K152" s="13">
        <v>-1988337</v>
      </c>
      <c r="L152" s="14"/>
    </row>
    <row r="153" spans="1:12" x14ac:dyDescent="0.3">
      <c r="A153" s="18" t="s">
        <v>599</v>
      </c>
      <c r="B153" s="16" t="s">
        <v>351</v>
      </c>
      <c r="C153" s="17"/>
      <c r="D153" s="17"/>
      <c r="E153" s="17"/>
      <c r="F153" s="17"/>
      <c r="G153" s="19" t="s">
        <v>600</v>
      </c>
      <c r="H153" s="20">
        <v>-1988337</v>
      </c>
      <c r="I153" s="20">
        <v>0</v>
      </c>
      <c r="J153" s="20">
        <v>0</v>
      </c>
      <c r="K153" s="20">
        <v>-1988337</v>
      </c>
      <c r="L153" s="21"/>
    </row>
    <row r="154" spans="1:12" x14ac:dyDescent="0.3">
      <c r="A154" s="22" t="s">
        <v>351</v>
      </c>
      <c r="B154" s="16" t="s">
        <v>351</v>
      </c>
      <c r="C154" s="17"/>
      <c r="D154" s="17"/>
      <c r="E154" s="17"/>
      <c r="F154" s="17"/>
      <c r="G154" s="23" t="s">
        <v>351</v>
      </c>
      <c r="H154" s="24"/>
      <c r="I154" s="24"/>
      <c r="J154" s="24"/>
      <c r="K154" s="24"/>
      <c r="L154" s="25"/>
    </row>
    <row r="155" spans="1:12" x14ac:dyDescent="0.3">
      <c r="A155" s="10" t="s">
        <v>56</v>
      </c>
      <c r="B155" s="11" t="s">
        <v>601</v>
      </c>
      <c r="C155" s="12"/>
      <c r="D155" s="12"/>
      <c r="E155" s="12"/>
      <c r="F155" s="12"/>
      <c r="G155" s="12"/>
      <c r="H155" s="13">
        <v>26880943.079999998</v>
      </c>
      <c r="I155" s="13">
        <v>10355352.16</v>
      </c>
      <c r="J155" s="13">
        <v>4498923.5</v>
      </c>
      <c r="K155" s="13">
        <v>32737371.739999998</v>
      </c>
      <c r="L155" s="13">
        <f>I155-J155</f>
        <v>5856428.6600000001</v>
      </c>
    </row>
    <row r="156" spans="1:12" x14ac:dyDescent="0.3">
      <c r="A156" s="10" t="s">
        <v>602</v>
      </c>
      <c r="B156" s="15" t="s">
        <v>351</v>
      </c>
      <c r="C156" s="11" t="s">
        <v>603</v>
      </c>
      <c r="D156" s="12"/>
      <c r="E156" s="12"/>
      <c r="F156" s="12"/>
      <c r="G156" s="12"/>
      <c r="H156" s="13">
        <v>19457368.969999999</v>
      </c>
      <c r="I156" s="13">
        <v>8888246.5700000003</v>
      </c>
      <c r="J156" s="13">
        <v>4493215.3099999996</v>
      </c>
      <c r="K156" s="13">
        <v>23852400.23</v>
      </c>
      <c r="L156" s="13"/>
    </row>
    <row r="157" spans="1:12" x14ac:dyDescent="0.3">
      <c r="A157" s="10" t="s">
        <v>604</v>
      </c>
      <c r="B157" s="16" t="s">
        <v>351</v>
      </c>
      <c r="C157" s="17"/>
      <c r="D157" s="11" t="s">
        <v>605</v>
      </c>
      <c r="E157" s="12"/>
      <c r="F157" s="12"/>
      <c r="G157" s="12"/>
      <c r="H157" s="13">
        <v>16764266.779999999</v>
      </c>
      <c r="I157" s="13">
        <v>8332691.8300000001</v>
      </c>
      <c r="J157" s="13">
        <v>4493215.24</v>
      </c>
      <c r="K157" s="13">
        <v>20603743.370000001</v>
      </c>
      <c r="L157" s="13"/>
    </row>
    <row r="158" spans="1:12" x14ac:dyDescent="0.3">
      <c r="A158" s="10" t="s">
        <v>606</v>
      </c>
      <c r="B158" s="16" t="s">
        <v>351</v>
      </c>
      <c r="C158" s="17"/>
      <c r="D158" s="17"/>
      <c r="E158" s="11" t="s">
        <v>607</v>
      </c>
      <c r="F158" s="12"/>
      <c r="G158" s="12"/>
      <c r="H158" s="13">
        <v>502906.92</v>
      </c>
      <c r="I158" s="13">
        <v>214188.09</v>
      </c>
      <c r="J158" s="13">
        <v>112313.06</v>
      </c>
      <c r="K158" s="13">
        <v>604781.94999999995</v>
      </c>
      <c r="L158" s="13"/>
    </row>
    <row r="159" spans="1:12" x14ac:dyDescent="0.3">
      <c r="A159" s="10" t="s">
        <v>608</v>
      </c>
      <c r="B159" s="16" t="s">
        <v>351</v>
      </c>
      <c r="C159" s="17"/>
      <c r="D159" s="17"/>
      <c r="E159" s="17"/>
      <c r="F159" s="11" t="s">
        <v>609</v>
      </c>
      <c r="G159" s="12"/>
      <c r="H159" s="13">
        <v>255310.56</v>
      </c>
      <c r="I159" s="13">
        <v>117961.16</v>
      </c>
      <c r="J159" s="13">
        <v>66904.52</v>
      </c>
      <c r="K159" s="13">
        <v>306367.2</v>
      </c>
      <c r="L159" s="13">
        <f>I159-J159</f>
        <v>51056.639999999999</v>
      </c>
    </row>
    <row r="160" spans="1:12" x14ac:dyDescent="0.3">
      <c r="A160" s="18" t="s">
        <v>610</v>
      </c>
      <c r="B160" s="16" t="s">
        <v>351</v>
      </c>
      <c r="C160" s="17"/>
      <c r="D160" s="17"/>
      <c r="E160" s="17"/>
      <c r="F160" s="17"/>
      <c r="G160" s="19" t="s">
        <v>611</v>
      </c>
      <c r="H160" s="20">
        <v>137968.22</v>
      </c>
      <c r="I160" s="20">
        <v>28178.21</v>
      </c>
      <c r="J160" s="20">
        <v>0</v>
      </c>
      <c r="K160" s="20">
        <v>166146.43</v>
      </c>
      <c r="L160" s="20"/>
    </row>
    <row r="161" spans="1:12" x14ac:dyDescent="0.3">
      <c r="A161" s="18" t="s">
        <v>612</v>
      </c>
      <c r="B161" s="16" t="s">
        <v>351</v>
      </c>
      <c r="C161" s="17"/>
      <c r="D161" s="17"/>
      <c r="E161" s="17"/>
      <c r="F161" s="17"/>
      <c r="G161" s="19" t="s">
        <v>613</v>
      </c>
      <c r="H161" s="20">
        <v>25300.240000000002</v>
      </c>
      <c r="I161" s="20">
        <v>55200.78</v>
      </c>
      <c r="J161" s="20">
        <v>50954.57</v>
      </c>
      <c r="K161" s="20">
        <v>29546.45</v>
      </c>
      <c r="L161" s="20"/>
    </row>
    <row r="162" spans="1:12" x14ac:dyDescent="0.3">
      <c r="A162" s="18" t="s">
        <v>614</v>
      </c>
      <c r="B162" s="16" t="s">
        <v>351</v>
      </c>
      <c r="C162" s="17"/>
      <c r="D162" s="17"/>
      <c r="E162" s="17"/>
      <c r="F162" s="17"/>
      <c r="G162" s="19" t="s">
        <v>615</v>
      </c>
      <c r="H162" s="20">
        <v>15923.29</v>
      </c>
      <c r="I162" s="20">
        <v>19107.96</v>
      </c>
      <c r="J162" s="20">
        <v>15923.29</v>
      </c>
      <c r="K162" s="20">
        <v>19107.96</v>
      </c>
      <c r="L162" s="20"/>
    </row>
    <row r="163" spans="1:12" x14ac:dyDescent="0.3">
      <c r="A163" s="18" t="s">
        <v>616</v>
      </c>
      <c r="B163" s="16" t="s">
        <v>351</v>
      </c>
      <c r="C163" s="17"/>
      <c r="D163" s="17"/>
      <c r="E163" s="17"/>
      <c r="F163" s="17"/>
      <c r="G163" s="19" t="s">
        <v>617</v>
      </c>
      <c r="H163" s="20">
        <v>36730.129999999997</v>
      </c>
      <c r="I163" s="20">
        <v>7501.66</v>
      </c>
      <c r="J163" s="20">
        <v>0</v>
      </c>
      <c r="K163" s="20">
        <v>44231.79</v>
      </c>
      <c r="L163" s="20"/>
    </row>
    <row r="164" spans="1:12" x14ac:dyDescent="0.3">
      <c r="A164" s="18" t="s">
        <v>618</v>
      </c>
      <c r="B164" s="16" t="s">
        <v>351</v>
      </c>
      <c r="C164" s="17"/>
      <c r="D164" s="17"/>
      <c r="E164" s="17"/>
      <c r="F164" s="17"/>
      <c r="G164" s="19" t="s">
        <v>619</v>
      </c>
      <c r="H164" s="20">
        <v>11037.45</v>
      </c>
      <c r="I164" s="20">
        <v>2254.2600000000002</v>
      </c>
      <c r="J164" s="20">
        <v>0</v>
      </c>
      <c r="K164" s="20">
        <v>13291.71</v>
      </c>
      <c r="L164" s="20"/>
    </row>
    <row r="165" spans="1:12" x14ac:dyDescent="0.3">
      <c r="A165" s="18" t="s">
        <v>620</v>
      </c>
      <c r="B165" s="16" t="s">
        <v>351</v>
      </c>
      <c r="C165" s="17"/>
      <c r="D165" s="17"/>
      <c r="E165" s="17"/>
      <c r="F165" s="17"/>
      <c r="G165" s="19" t="s">
        <v>621</v>
      </c>
      <c r="H165" s="20">
        <v>1379.69</v>
      </c>
      <c r="I165" s="20">
        <v>281.77999999999997</v>
      </c>
      <c r="J165" s="20">
        <v>0</v>
      </c>
      <c r="K165" s="20">
        <v>1661.47</v>
      </c>
      <c r="L165" s="20"/>
    </row>
    <row r="166" spans="1:12" x14ac:dyDescent="0.3">
      <c r="A166" s="18" t="s">
        <v>622</v>
      </c>
      <c r="B166" s="16" t="s">
        <v>351</v>
      </c>
      <c r="C166" s="17"/>
      <c r="D166" s="17"/>
      <c r="E166" s="17"/>
      <c r="F166" s="17"/>
      <c r="G166" s="19" t="s">
        <v>623</v>
      </c>
      <c r="H166" s="20">
        <v>23285.8</v>
      </c>
      <c r="I166" s="20">
        <v>4683.82</v>
      </c>
      <c r="J166" s="20">
        <v>26.66</v>
      </c>
      <c r="K166" s="20">
        <v>27942.959999999999</v>
      </c>
      <c r="L166" s="20"/>
    </row>
    <row r="167" spans="1:12" x14ac:dyDescent="0.3">
      <c r="A167" s="18" t="s">
        <v>624</v>
      </c>
      <c r="B167" s="16" t="s">
        <v>351</v>
      </c>
      <c r="C167" s="17"/>
      <c r="D167" s="17"/>
      <c r="E167" s="17"/>
      <c r="F167" s="17"/>
      <c r="G167" s="19" t="s">
        <v>625</v>
      </c>
      <c r="H167" s="20">
        <v>37.57</v>
      </c>
      <c r="I167" s="20">
        <v>7.52</v>
      </c>
      <c r="J167" s="20">
        <v>0</v>
      </c>
      <c r="K167" s="20">
        <v>45.09</v>
      </c>
      <c r="L167" s="20"/>
    </row>
    <row r="168" spans="1:12" x14ac:dyDescent="0.3">
      <c r="A168" s="18" t="s">
        <v>626</v>
      </c>
      <c r="B168" s="16" t="s">
        <v>351</v>
      </c>
      <c r="C168" s="17"/>
      <c r="D168" s="17"/>
      <c r="E168" s="17"/>
      <c r="F168" s="17"/>
      <c r="G168" s="19" t="s">
        <v>627</v>
      </c>
      <c r="H168" s="20">
        <v>3648.17</v>
      </c>
      <c r="I168" s="20">
        <v>745.17</v>
      </c>
      <c r="J168" s="20">
        <v>0</v>
      </c>
      <c r="K168" s="20">
        <v>4393.34</v>
      </c>
      <c r="L168" s="20"/>
    </row>
    <row r="169" spans="1:12" x14ac:dyDescent="0.3">
      <c r="A169" s="22" t="s">
        <v>351</v>
      </c>
      <c r="B169" s="16" t="s">
        <v>351</v>
      </c>
      <c r="C169" s="17"/>
      <c r="D169" s="17"/>
      <c r="E169" s="17"/>
      <c r="F169" s="17"/>
      <c r="G169" s="23" t="s">
        <v>351</v>
      </c>
      <c r="H169" s="24"/>
      <c r="I169" s="24"/>
      <c r="J169" s="24"/>
      <c r="K169" s="24"/>
      <c r="L169" s="24"/>
    </row>
    <row r="170" spans="1:12" x14ac:dyDescent="0.3">
      <c r="A170" s="10" t="s">
        <v>630</v>
      </c>
      <c r="B170" s="16" t="s">
        <v>351</v>
      </c>
      <c r="C170" s="17"/>
      <c r="D170" s="17"/>
      <c r="E170" s="17"/>
      <c r="F170" s="11" t="s">
        <v>631</v>
      </c>
      <c r="G170" s="12"/>
      <c r="H170" s="13">
        <v>247596.36</v>
      </c>
      <c r="I170" s="13">
        <v>96226.93</v>
      </c>
      <c r="J170" s="13">
        <v>45408.54</v>
      </c>
      <c r="K170" s="13">
        <v>298414.75</v>
      </c>
      <c r="L170" s="13">
        <f>I170-J170</f>
        <v>50818.389999999992</v>
      </c>
    </row>
    <row r="171" spans="1:12" x14ac:dyDescent="0.3">
      <c r="A171" s="18" t="s">
        <v>632</v>
      </c>
      <c r="B171" s="16" t="s">
        <v>351</v>
      </c>
      <c r="C171" s="17"/>
      <c r="D171" s="17"/>
      <c r="E171" s="17"/>
      <c r="F171" s="17"/>
      <c r="G171" s="19" t="s">
        <v>611</v>
      </c>
      <c r="H171" s="20">
        <v>145421.04999999999</v>
      </c>
      <c r="I171" s="20">
        <v>29700.35</v>
      </c>
      <c r="J171" s="20">
        <v>0</v>
      </c>
      <c r="K171" s="20">
        <v>175121.4</v>
      </c>
      <c r="L171" s="20"/>
    </row>
    <row r="172" spans="1:12" x14ac:dyDescent="0.3">
      <c r="A172" s="18" t="s">
        <v>633</v>
      </c>
      <c r="B172" s="16" t="s">
        <v>351</v>
      </c>
      <c r="C172" s="17"/>
      <c r="D172" s="17"/>
      <c r="E172" s="17"/>
      <c r="F172" s="17"/>
      <c r="G172" s="19" t="s">
        <v>613</v>
      </c>
      <c r="H172" s="20">
        <v>18645.68</v>
      </c>
      <c r="I172" s="20">
        <v>33792.400000000001</v>
      </c>
      <c r="J172" s="20">
        <v>29568.35</v>
      </c>
      <c r="K172" s="20">
        <v>22869.73</v>
      </c>
      <c r="L172" s="20"/>
    </row>
    <row r="173" spans="1:12" x14ac:dyDescent="0.3">
      <c r="A173" s="18" t="s">
        <v>634</v>
      </c>
      <c r="B173" s="16" t="s">
        <v>351</v>
      </c>
      <c r="C173" s="17"/>
      <c r="D173" s="17"/>
      <c r="E173" s="17"/>
      <c r="F173" s="17"/>
      <c r="G173" s="19" t="s">
        <v>615</v>
      </c>
      <c r="H173" s="20">
        <v>15840.19</v>
      </c>
      <c r="I173" s="20">
        <v>19008.23</v>
      </c>
      <c r="J173" s="20">
        <v>15840.19</v>
      </c>
      <c r="K173" s="20">
        <v>19008.23</v>
      </c>
      <c r="L173" s="20"/>
    </row>
    <row r="174" spans="1:12" x14ac:dyDescent="0.3">
      <c r="A174" s="18" t="s">
        <v>635</v>
      </c>
      <c r="B174" s="16" t="s">
        <v>351</v>
      </c>
      <c r="C174" s="17"/>
      <c r="D174" s="17"/>
      <c r="E174" s="17"/>
      <c r="F174" s="17"/>
      <c r="G174" s="19" t="s">
        <v>617</v>
      </c>
      <c r="H174" s="20">
        <v>29084.21</v>
      </c>
      <c r="I174" s="20">
        <v>5940.07</v>
      </c>
      <c r="J174" s="20">
        <v>0</v>
      </c>
      <c r="K174" s="20">
        <v>35024.28</v>
      </c>
      <c r="L174" s="20"/>
    </row>
    <row r="175" spans="1:12" x14ac:dyDescent="0.3">
      <c r="A175" s="18" t="s">
        <v>636</v>
      </c>
      <c r="B175" s="16" t="s">
        <v>351</v>
      </c>
      <c r="C175" s="17"/>
      <c r="D175" s="17"/>
      <c r="E175" s="17"/>
      <c r="F175" s="17"/>
      <c r="G175" s="19" t="s">
        <v>619</v>
      </c>
      <c r="H175" s="20">
        <v>11633.69</v>
      </c>
      <c r="I175" s="20">
        <v>2376.0300000000002</v>
      </c>
      <c r="J175" s="20">
        <v>0</v>
      </c>
      <c r="K175" s="20">
        <v>14009.72</v>
      </c>
      <c r="L175" s="20"/>
    </row>
    <row r="176" spans="1:12" x14ac:dyDescent="0.3">
      <c r="A176" s="18" t="s">
        <v>637</v>
      </c>
      <c r="B176" s="16" t="s">
        <v>351</v>
      </c>
      <c r="C176" s="17"/>
      <c r="D176" s="17"/>
      <c r="E176" s="17"/>
      <c r="F176" s="17"/>
      <c r="G176" s="19" t="s">
        <v>623</v>
      </c>
      <c r="H176" s="20">
        <v>23285.8</v>
      </c>
      <c r="I176" s="20">
        <v>4657.16</v>
      </c>
      <c r="J176" s="20">
        <v>0</v>
      </c>
      <c r="K176" s="20">
        <v>27942.959999999999</v>
      </c>
      <c r="L176" s="20"/>
    </row>
    <row r="177" spans="1:12" x14ac:dyDescent="0.3">
      <c r="A177" s="18" t="s">
        <v>638</v>
      </c>
      <c r="B177" s="16" t="s">
        <v>351</v>
      </c>
      <c r="C177" s="17"/>
      <c r="D177" s="17"/>
      <c r="E177" s="17"/>
      <c r="F177" s="17"/>
      <c r="G177" s="19" t="s">
        <v>625</v>
      </c>
      <c r="H177" s="20">
        <v>37.57</v>
      </c>
      <c r="I177" s="20">
        <v>7.52</v>
      </c>
      <c r="J177" s="20">
        <v>0</v>
      </c>
      <c r="K177" s="20">
        <v>45.09</v>
      </c>
      <c r="L177" s="20"/>
    </row>
    <row r="178" spans="1:12" x14ac:dyDescent="0.3">
      <c r="A178" s="18" t="s">
        <v>639</v>
      </c>
      <c r="B178" s="16" t="s">
        <v>351</v>
      </c>
      <c r="C178" s="17"/>
      <c r="D178" s="17"/>
      <c r="E178" s="17"/>
      <c r="F178" s="17"/>
      <c r="G178" s="19" t="s">
        <v>627</v>
      </c>
      <c r="H178" s="20">
        <v>3648.17</v>
      </c>
      <c r="I178" s="20">
        <v>745.17</v>
      </c>
      <c r="J178" s="20">
        <v>0</v>
      </c>
      <c r="K178" s="20">
        <v>4393.34</v>
      </c>
      <c r="L178" s="20"/>
    </row>
    <row r="179" spans="1:12" x14ac:dyDescent="0.3">
      <c r="A179" s="22" t="s">
        <v>351</v>
      </c>
      <c r="B179" s="16" t="s">
        <v>351</v>
      </c>
      <c r="C179" s="17"/>
      <c r="D179" s="17"/>
      <c r="E179" s="17"/>
      <c r="F179" s="17"/>
      <c r="G179" s="23" t="s">
        <v>351</v>
      </c>
      <c r="H179" s="24"/>
      <c r="I179" s="24"/>
      <c r="J179" s="24"/>
      <c r="K179" s="24"/>
      <c r="L179" s="24"/>
    </row>
    <row r="180" spans="1:12" x14ac:dyDescent="0.3">
      <c r="A180" s="10" t="s">
        <v>641</v>
      </c>
      <c r="B180" s="16" t="s">
        <v>351</v>
      </c>
      <c r="C180" s="17"/>
      <c r="D180" s="17"/>
      <c r="E180" s="11" t="s">
        <v>642</v>
      </c>
      <c r="F180" s="12"/>
      <c r="G180" s="12"/>
      <c r="H180" s="13">
        <v>16027868.390000001</v>
      </c>
      <c r="I180" s="13">
        <v>8040864.0199999996</v>
      </c>
      <c r="J180" s="13">
        <v>4353574.4800000004</v>
      </c>
      <c r="K180" s="13">
        <v>19715157.93</v>
      </c>
      <c r="L180" s="13"/>
    </row>
    <row r="181" spans="1:12" x14ac:dyDescent="0.3">
      <c r="A181" s="10" t="s">
        <v>643</v>
      </c>
      <c r="B181" s="16" t="s">
        <v>351</v>
      </c>
      <c r="C181" s="17"/>
      <c r="D181" s="17"/>
      <c r="E181" s="17"/>
      <c r="F181" s="11" t="s">
        <v>609</v>
      </c>
      <c r="G181" s="12"/>
      <c r="H181" s="13">
        <v>2360933.14</v>
      </c>
      <c r="I181" s="13">
        <v>1225607.69</v>
      </c>
      <c r="J181" s="13">
        <v>701996.77</v>
      </c>
      <c r="K181" s="13">
        <v>2884544.06</v>
      </c>
      <c r="L181" s="13">
        <f>I181-J181</f>
        <v>523610.91999999993</v>
      </c>
    </row>
    <row r="182" spans="1:12" x14ac:dyDescent="0.3">
      <c r="A182" s="18" t="s">
        <v>644</v>
      </c>
      <c r="B182" s="16" t="s">
        <v>351</v>
      </c>
      <c r="C182" s="17"/>
      <c r="D182" s="17"/>
      <c r="E182" s="17"/>
      <c r="F182" s="17"/>
      <c r="G182" s="19" t="s">
        <v>611</v>
      </c>
      <c r="H182" s="20">
        <v>1208934.31</v>
      </c>
      <c r="I182" s="20">
        <v>259607.9</v>
      </c>
      <c r="J182" s="20">
        <v>178.51</v>
      </c>
      <c r="K182" s="20">
        <v>1468363.7</v>
      </c>
      <c r="L182" s="20"/>
    </row>
    <row r="183" spans="1:12" x14ac:dyDescent="0.3">
      <c r="A183" s="18" t="s">
        <v>645</v>
      </c>
      <c r="B183" s="16" t="s">
        <v>351</v>
      </c>
      <c r="C183" s="17"/>
      <c r="D183" s="17"/>
      <c r="E183" s="17"/>
      <c r="F183" s="17"/>
      <c r="G183" s="19" t="s">
        <v>613</v>
      </c>
      <c r="H183" s="20">
        <v>232603.01</v>
      </c>
      <c r="I183" s="20">
        <v>599069.23</v>
      </c>
      <c r="J183" s="20">
        <v>554034.51</v>
      </c>
      <c r="K183" s="20">
        <v>277637.73</v>
      </c>
      <c r="L183" s="20"/>
    </row>
    <row r="184" spans="1:12" x14ac:dyDescent="0.3">
      <c r="A184" s="18" t="s">
        <v>646</v>
      </c>
      <c r="B184" s="16" t="s">
        <v>351</v>
      </c>
      <c r="C184" s="17"/>
      <c r="D184" s="17"/>
      <c r="E184" s="17"/>
      <c r="F184" s="17"/>
      <c r="G184" s="19" t="s">
        <v>615</v>
      </c>
      <c r="H184" s="20">
        <v>138104.95999999999</v>
      </c>
      <c r="I184" s="20">
        <v>169564.39</v>
      </c>
      <c r="J184" s="20">
        <v>135262.92000000001</v>
      </c>
      <c r="K184" s="20">
        <v>172406.43</v>
      </c>
      <c r="L184" s="20"/>
    </row>
    <row r="185" spans="1:12" x14ac:dyDescent="0.3">
      <c r="A185" s="18" t="s">
        <v>647</v>
      </c>
      <c r="B185" s="16" t="s">
        <v>351</v>
      </c>
      <c r="C185" s="17"/>
      <c r="D185" s="17"/>
      <c r="E185" s="17"/>
      <c r="F185" s="17"/>
      <c r="G185" s="19" t="s">
        <v>648</v>
      </c>
      <c r="H185" s="20">
        <v>1471.82</v>
      </c>
      <c r="I185" s="20">
        <v>9516.32</v>
      </c>
      <c r="J185" s="20">
        <v>0</v>
      </c>
      <c r="K185" s="20">
        <v>10988.14</v>
      </c>
      <c r="L185" s="20"/>
    </row>
    <row r="186" spans="1:12" x14ac:dyDescent="0.3">
      <c r="A186" s="18" t="s">
        <v>649</v>
      </c>
      <c r="B186" s="16" t="s">
        <v>351</v>
      </c>
      <c r="C186" s="17"/>
      <c r="D186" s="17"/>
      <c r="E186" s="17"/>
      <c r="F186" s="17"/>
      <c r="G186" s="19" t="s">
        <v>617</v>
      </c>
      <c r="H186" s="20">
        <v>342799.93</v>
      </c>
      <c r="I186" s="20">
        <v>72849.399999999994</v>
      </c>
      <c r="J186" s="20">
        <v>0</v>
      </c>
      <c r="K186" s="20">
        <v>415649.33</v>
      </c>
      <c r="L186" s="20"/>
    </row>
    <row r="187" spans="1:12" x14ac:dyDescent="0.3">
      <c r="A187" s="18" t="s">
        <v>650</v>
      </c>
      <c r="B187" s="16" t="s">
        <v>351</v>
      </c>
      <c r="C187" s="17"/>
      <c r="D187" s="17"/>
      <c r="E187" s="17"/>
      <c r="F187" s="17"/>
      <c r="G187" s="19" t="s">
        <v>619</v>
      </c>
      <c r="H187" s="20">
        <v>123607.36</v>
      </c>
      <c r="I187" s="20">
        <v>37174.730000000003</v>
      </c>
      <c r="J187" s="20">
        <v>0</v>
      </c>
      <c r="K187" s="20">
        <v>160782.09</v>
      </c>
      <c r="L187" s="20"/>
    </row>
    <row r="188" spans="1:12" x14ac:dyDescent="0.3">
      <c r="A188" s="18" t="s">
        <v>651</v>
      </c>
      <c r="B188" s="16" t="s">
        <v>351</v>
      </c>
      <c r="C188" s="17"/>
      <c r="D188" s="17"/>
      <c r="E188" s="17"/>
      <c r="F188" s="17"/>
      <c r="G188" s="19" t="s">
        <v>621</v>
      </c>
      <c r="H188" s="20">
        <v>13089.98</v>
      </c>
      <c r="I188" s="20">
        <v>2735.9</v>
      </c>
      <c r="J188" s="20">
        <v>0</v>
      </c>
      <c r="K188" s="20">
        <v>15825.88</v>
      </c>
      <c r="L188" s="20"/>
    </row>
    <row r="189" spans="1:12" x14ac:dyDescent="0.3">
      <c r="A189" s="18" t="s">
        <v>652</v>
      </c>
      <c r="B189" s="16" t="s">
        <v>351</v>
      </c>
      <c r="C189" s="17"/>
      <c r="D189" s="17"/>
      <c r="E189" s="17"/>
      <c r="F189" s="17"/>
      <c r="G189" s="19" t="s">
        <v>623</v>
      </c>
      <c r="H189" s="20">
        <v>81060.850000000006</v>
      </c>
      <c r="I189" s="20">
        <v>24842.03</v>
      </c>
      <c r="J189" s="20">
        <v>7615.06</v>
      </c>
      <c r="K189" s="20">
        <v>98287.82</v>
      </c>
      <c r="L189" s="20"/>
    </row>
    <row r="190" spans="1:12" x14ac:dyDescent="0.3">
      <c r="A190" s="18" t="s">
        <v>653</v>
      </c>
      <c r="B190" s="16" t="s">
        <v>351</v>
      </c>
      <c r="C190" s="17"/>
      <c r="D190" s="17"/>
      <c r="E190" s="17"/>
      <c r="F190" s="17"/>
      <c r="G190" s="19" t="s">
        <v>625</v>
      </c>
      <c r="H190" s="20">
        <v>2072.83</v>
      </c>
      <c r="I190" s="20">
        <v>428.44</v>
      </c>
      <c r="J190" s="20">
        <v>0</v>
      </c>
      <c r="K190" s="20">
        <v>2501.27</v>
      </c>
      <c r="L190" s="20"/>
    </row>
    <row r="191" spans="1:12" x14ac:dyDescent="0.3">
      <c r="A191" s="18" t="s">
        <v>654</v>
      </c>
      <c r="B191" s="16" t="s">
        <v>351</v>
      </c>
      <c r="C191" s="17"/>
      <c r="D191" s="17"/>
      <c r="E191" s="17"/>
      <c r="F191" s="17"/>
      <c r="G191" s="19" t="s">
        <v>627</v>
      </c>
      <c r="H191" s="20">
        <v>180886.45</v>
      </c>
      <c r="I191" s="20">
        <v>38240.99</v>
      </c>
      <c r="J191" s="20">
        <v>406.45</v>
      </c>
      <c r="K191" s="20">
        <v>218720.99</v>
      </c>
      <c r="L191" s="20"/>
    </row>
    <row r="192" spans="1:12" x14ac:dyDescent="0.3">
      <c r="A192" s="18" t="s">
        <v>655</v>
      </c>
      <c r="B192" s="16" t="s">
        <v>351</v>
      </c>
      <c r="C192" s="17"/>
      <c r="D192" s="17"/>
      <c r="E192" s="17"/>
      <c r="F192" s="17"/>
      <c r="G192" s="19" t="s">
        <v>656</v>
      </c>
      <c r="H192" s="20">
        <v>32775.06</v>
      </c>
      <c r="I192" s="20">
        <v>10861.08</v>
      </c>
      <c r="J192" s="20">
        <v>4499.32</v>
      </c>
      <c r="K192" s="20">
        <v>39136.82</v>
      </c>
      <c r="L192" s="20"/>
    </row>
    <row r="193" spans="1:12" x14ac:dyDescent="0.3">
      <c r="A193" s="18" t="s">
        <v>657</v>
      </c>
      <c r="B193" s="16" t="s">
        <v>351</v>
      </c>
      <c r="C193" s="17"/>
      <c r="D193" s="17"/>
      <c r="E193" s="17"/>
      <c r="F193" s="17"/>
      <c r="G193" s="19" t="s">
        <v>629</v>
      </c>
      <c r="H193" s="20">
        <v>3526.58</v>
      </c>
      <c r="I193" s="20">
        <v>717.28</v>
      </c>
      <c r="J193" s="20">
        <v>0</v>
      </c>
      <c r="K193" s="20">
        <v>4243.8599999999997</v>
      </c>
      <c r="L193" s="20"/>
    </row>
    <row r="194" spans="1:12" x14ac:dyDescent="0.3">
      <c r="A194" s="22" t="s">
        <v>351</v>
      </c>
      <c r="B194" s="16" t="s">
        <v>351</v>
      </c>
      <c r="C194" s="17"/>
      <c r="D194" s="17"/>
      <c r="E194" s="17"/>
      <c r="F194" s="17"/>
      <c r="G194" s="23" t="s">
        <v>351</v>
      </c>
      <c r="H194" s="24"/>
      <c r="I194" s="24"/>
      <c r="J194" s="24"/>
      <c r="K194" s="24"/>
      <c r="L194" s="24"/>
    </row>
    <row r="195" spans="1:12" x14ac:dyDescent="0.3">
      <c r="A195" s="10" t="s">
        <v>658</v>
      </c>
      <c r="B195" s="16" t="s">
        <v>351</v>
      </c>
      <c r="C195" s="17"/>
      <c r="D195" s="17"/>
      <c r="E195" s="17"/>
      <c r="F195" s="11" t="s">
        <v>631</v>
      </c>
      <c r="G195" s="12"/>
      <c r="H195" s="13">
        <v>13666935.25</v>
      </c>
      <c r="I195" s="13">
        <v>6815256.3300000001</v>
      </c>
      <c r="J195" s="13">
        <v>3651577.71</v>
      </c>
      <c r="K195" s="13">
        <v>16830613.870000001</v>
      </c>
      <c r="L195" s="13">
        <f>I195-J195</f>
        <v>3163678.62</v>
      </c>
    </row>
    <row r="196" spans="1:12" x14ac:dyDescent="0.3">
      <c r="A196" s="18" t="s">
        <v>659</v>
      </c>
      <c r="B196" s="16" t="s">
        <v>351</v>
      </c>
      <c r="C196" s="17"/>
      <c r="D196" s="17"/>
      <c r="E196" s="17"/>
      <c r="F196" s="17"/>
      <c r="G196" s="19" t="s">
        <v>611</v>
      </c>
      <c r="H196" s="20">
        <v>6687496.3600000003</v>
      </c>
      <c r="I196" s="20">
        <v>1664989.44</v>
      </c>
      <c r="J196" s="20">
        <v>13131.12</v>
      </c>
      <c r="K196" s="20">
        <v>8339354.6799999997</v>
      </c>
      <c r="L196" s="20"/>
    </row>
    <row r="197" spans="1:12" x14ac:dyDescent="0.3">
      <c r="A197" s="18" t="s">
        <v>660</v>
      </c>
      <c r="B197" s="16" t="s">
        <v>351</v>
      </c>
      <c r="C197" s="17"/>
      <c r="D197" s="17"/>
      <c r="E197" s="17"/>
      <c r="F197" s="17"/>
      <c r="G197" s="19" t="s">
        <v>613</v>
      </c>
      <c r="H197" s="20">
        <v>1425542.11</v>
      </c>
      <c r="I197" s="20">
        <v>2996469.69</v>
      </c>
      <c r="J197" s="20">
        <v>2774719.33</v>
      </c>
      <c r="K197" s="20">
        <v>1647292.47</v>
      </c>
      <c r="L197" s="20"/>
    </row>
    <row r="198" spans="1:12" x14ac:dyDescent="0.3">
      <c r="A198" s="18" t="s">
        <v>661</v>
      </c>
      <c r="B198" s="16" t="s">
        <v>351</v>
      </c>
      <c r="C198" s="17"/>
      <c r="D198" s="17"/>
      <c r="E198" s="17"/>
      <c r="F198" s="17"/>
      <c r="G198" s="19" t="s">
        <v>615</v>
      </c>
      <c r="H198" s="20">
        <v>797908.51</v>
      </c>
      <c r="I198" s="20">
        <v>970293.48</v>
      </c>
      <c r="J198" s="20">
        <v>781997.06</v>
      </c>
      <c r="K198" s="20">
        <v>986204.93</v>
      </c>
      <c r="L198" s="20"/>
    </row>
    <row r="199" spans="1:12" x14ac:dyDescent="0.3">
      <c r="A199" s="18" t="s">
        <v>662</v>
      </c>
      <c r="B199" s="16" t="s">
        <v>351</v>
      </c>
      <c r="C199" s="17"/>
      <c r="D199" s="17"/>
      <c r="E199" s="17"/>
      <c r="F199" s="17"/>
      <c r="G199" s="19" t="s">
        <v>648</v>
      </c>
      <c r="H199" s="20">
        <v>58463.95</v>
      </c>
      <c r="I199" s="20">
        <v>26554.41</v>
      </c>
      <c r="J199" s="20">
        <v>548.28</v>
      </c>
      <c r="K199" s="20">
        <v>84470.080000000002</v>
      </c>
      <c r="L199" s="20"/>
    </row>
    <row r="200" spans="1:12" x14ac:dyDescent="0.3">
      <c r="A200" s="18" t="s">
        <v>663</v>
      </c>
      <c r="B200" s="16" t="s">
        <v>351</v>
      </c>
      <c r="C200" s="17"/>
      <c r="D200" s="17"/>
      <c r="E200" s="17"/>
      <c r="F200" s="17"/>
      <c r="G200" s="19" t="s">
        <v>664</v>
      </c>
      <c r="H200" s="20">
        <v>1132.1400000000001</v>
      </c>
      <c r="I200" s="20">
        <v>0</v>
      </c>
      <c r="J200" s="20">
        <v>0</v>
      </c>
      <c r="K200" s="20">
        <v>1132.1400000000001</v>
      </c>
      <c r="L200" s="20"/>
    </row>
    <row r="201" spans="1:12" x14ac:dyDescent="0.3">
      <c r="A201" s="18" t="s">
        <v>665</v>
      </c>
      <c r="B201" s="16" t="s">
        <v>351</v>
      </c>
      <c r="C201" s="17"/>
      <c r="D201" s="17"/>
      <c r="E201" s="17"/>
      <c r="F201" s="17"/>
      <c r="G201" s="19" t="s">
        <v>617</v>
      </c>
      <c r="H201" s="20">
        <v>1957757.24</v>
      </c>
      <c r="I201" s="20">
        <v>452049.65</v>
      </c>
      <c r="J201" s="20">
        <v>0.47</v>
      </c>
      <c r="K201" s="20">
        <v>2409806.42</v>
      </c>
      <c r="L201" s="20"/>
    </row>
    <row r="202" spans="1:12" x14ac:dyDescent="0.3">
      <c r="A202" s="18" t="s">
        <v>666</v>
      </c>
      <c r="B202" s="16" t="s">
        <v>351</v>
      </c>
      <c r="C202" s="17"/>
      <c r="D202" s="17"/>
      <c r="E202" s="17"/>
      <c r="F202" s="17"/>
      <c r="G202" s="19" t="s">
        <v>619</v>
      </c>
      <c r="H202" s="20">
        <v>713324.38</v>
      </c>
      <c r="I202" s="20">
        <v>186191.73</v>
      </c>
      <c r="J202" s="20">
        <v>0</v>
      </c>
      <c r="K202" s="20">
        <v>899516.11</v>
      </c>
      <c r="L202" s="20"/>
    </row>
    <row r="203" spans="1:12" x14ac:dyDescent="0.3">
      <c r="A203" s="18" t="s">
        <v>667</v>
      </c>
      <c r="B203" s="16" t="s">
        <v>351</v>
      </c>
      <c r="C203" s="17"/>
      <c r="D203" s="17"/>
      <c r="E203" s="17"/>
      <c r="F203" s="17"/>
      <c r="G203" s="19" t="s">
        <v>621</v>
      </c>
      <c r="H203" s="20">
        <v>73799.92</v>
      </c>
      <c r="I203" s="20">
        <v>17006.5</v>
      </c>
      <c r="J203" s="20">
        <v>0</v>
      </c>
      <c r="K203" s="20">
        <v>90806.42</v>
      </c>
      <c r="L203" s="20"/>
    </row>
    <row r="204" spans="1:12" x14ac:dyDescent="0.3">
      <c r="A204" s="18" t="s">
        <v>668</v>
      </c>
      <c r="B204" s="16" t="s">
        <v>351</v>
      </c>
      <c r="C204" s="17"/>
      <c r="D204" s="17"/>
      <c r="E204" s="17"/>
      <c r="F204" s="17"/>
      <c r="G204" s="19" t="s">
        <v>623</v>
      </c>
      <c r="H204" s="20">
        <v>605866.23</v>
      </c>
      <c r="I204" s="20">
        <v>173548.51</v>
      </c>
      <c r="J204" s="20">
        <v>51881.2</v>
      </c>
      <c r="K204" s="20">
        <v>727533.54</v>
      </c>
      <c r="L204" s="20"/>
    </row>
    <row r="205" spans="1:12" x14ac:dyDescent="0.3">
      <c r="A205" s="18" t="s">
        <v>669</v>
      </c>
      <c r="B205" s="16" t="s">
        <v>351</v>
      </c>
      <c r="C205" s="17"/>
      <c r="D205" s="17"/>
      <c r="E205" s="17"/>
      <c r="F205" s="17"/>
      <c r="G205" s="19" t="s">
        <v>625</v>
      </c>
      <c r="H205" s="20">
        <v>23977.75</v>
      </c>
      <c r="I205" s="20">
        <v>6154.56</v>
      </c>
      <c r="J205" s="20">
        <v>1.82</v>
      </c>
      <c r="K205" s="20">
        <v>30130.49</v>
      </c>
      <c r="L205" s="20"/>
    </row>
    <row r="206" spans="1:12" x14ac:dyDescent="0.3">
      <c r="A206" s="18" t="s">
        <v>670</v>
      </c>
      <c r="B206" s="16" t="s">
        <v>351</v>
      </c>
      <c r="C206" s="17"/>
      <c r="D206" s="17"/>
      <c r="E206" s="17"/>
      <c r="F206" s="17"/>
      <c r="G206" s="19" t="s">
        <v>627</v>
      </c>
      <c r="H206" s="20">
        <v>1168606.69</v>
      </c>
      <c r="I206" s="20">
        <v>264097.40000000002</v>
      </c>
      <c r="J206" s="20">
        <v>1919.45</v>
      </c>
      <c r="K206" s="20">
        <v>1430784.64</v>
      </c>
      <c r="L206" s="20"/>
    </row>
    <row r="207" spans="1:12" x14ac:dyDescent="0.3">
      <c r="A207" s="18" t="s">
        <v>671</v>
      </c>
      <c r="B207" s="16" t="s">
        <v>351</v>
      </c>
      <c r="C207" s="17"/>
      <c r="D207" s="17"/>
      <c r="E207" s="17"/>
      <c r="F207" s="17"/>
      <c r="G207" s="19" t="s">
        <v>656</v>
      </c>
      <c r="H207" s="20">
        <v>141486.17000000001</v>
      </c>
      <c r="I207" s="20">
        <v>55483.56</v>
      </c>
      <c r="J207" s="20">
        <v>27378.98</v>
      </c>
      <c r="K207" s="20">
        <v>169590.75</v>
      </c>
      <c r="L207" s="20"/>
    </row>
    <row r="208" spans="1:12" x14ac:dyDescent="0.3">
      <c r="A208" s="18" t="s">
        <v>672</v>
      </c>
      <c r="B208" s="16" t="s">
        <v>351</v>
      </c>
      <c r="C208" s="17"/>
      <c r="D208" s="17"/>
      <c r="E208" s="17"/>
      <c r="F208" s="17"/>
      <c r="G208" s="19" t="s">
        <v>629</v>
      </c>
      <c r="H208" s="20">
        <v>11573.8</v>
      </c>
      <c r="I208" s="20">
        <v>2417.4</v>
      </c>
      <c r="J208" s="20">
        <v>0</v>
      </c>
      <c r="K208" s="20">
        <v>13991.2</v>
      </c>
      <c r="L208" s="20"/>
    </row>
    <row r="209" spans="1:12" x14ac:dyDescent="0.3">
      <c r="A209" s="22" t="s">
        <v>351</v>
      </c>
      <c r="B209" s="16" t="s">
        <v>351</v>
      </c>
      <c r="C209" s="17"/>
      <c r="D209" s="17"/>
      <c r="E209" s="17"/>
      <c r="F209" s="17"/>
      <c r="G209" s="23" t="s">
        <v>351</v>
      </c>
      <c r="H209" s="24"/>
      <c r="I209" s="24"/>
      <c r="J209" s="24"/>
      <c r="K209" s="24"/>
      <c r="L209" s="24"/>
    </row>
    <row r="210" spans="1:12" x14ac:dyDescent="0.3">
      <c r="A210" s="10" t="s">
        <v>673</v>
      </c>
      <c r="B210" s="16" t="s">
        <v>351</v>
      </c>
      <c r="C210" s="17"/>
      <c r="D210" s="17"/>
      <c r="E210" s="11" t="s">
        <v>674</v>
      </c>
      <c r="F210" s="12"/>
      <c r="G210" s="12"/>
      <c r="H210" s="13">
        <v>8365.98</v>
      </c>
      <c r="I210" s="13">
        <v>2817.17</v>
      </c>
      <c r="J210" s="13">
        <v>0</v>
      </c>
      <c r="K210" s="13">
        <v>11183.15</v>
      </c>
      <c r="L210" s="13"/>
    </row>
    <row r="211" spans="1:12" x14ac:dyDescent="0.3">
      <c r="A211" s="10" t="s">
        <v>675</v>
      </c>
      <c r="B211" s="16" t="s">
        <v>351</v>
      </c>
      <c r="C211" s="17"/>
      <c r="D211" s="17"/>
      <c r="E211" s="17"/>
      <c r="F211" s="11" t="s">
        <v>609</v>
      </c>
      <c r="G211" s="12"/>
      <c r="H211" s="13">
        <v>8365.98</v>
      </c>
      <c r="I211" s="13">
        <v>2817.17</v>
      </c>
      <c r="J211" s="13">
        <v>0</v>
      </c>
      <c r="K211" s="13">
        <v>11183.15</v>
      </c>
      <c r="L211" s="13">
        <f>I211-J211</f>
        <v>2817.17</v>
      </c>
    </row>
    <row r="212" spans="1:12" x14ac:dyDescent="0.3">
      <c r="A212" s="18" t="s">
        <v>676</v>
      </c>
      <c r="B212" s="16" t="s">
        <v>351</v>
      </c>
      <c r="C212" s="17"/>
      <c r="D212" s="17"/>
      <c r="E212" s="17"/>
      <c r="F212" s="17"/>
      <c r="G212" s="19" t="s">
        <v>625</v>
      </c>
      <c r="H212" s="20">
        <v>37.57</v>
      </c>
      <c r="I212" s="20">
        <v>15.05</v>
      </c>
      <c r="J212" s="20">
        <v>0</v>
      </c>
      <c r="K212" s="20">
        <v>52.62</v>
      </c>
      <c r="L212" s="20"/>
    </row>
    <row r="213" spans="1:12" x14ac:dyDescent="0.3">
      <c r="A213" s="18" t="s">
        <v>677</v>
      </c>
      <c r="B213" s="16" t="s">
        <v>351</v>
      </c>
      <c r="C213" s="17"/>
      <c r="D213" s="17"/>
      <c r="E213" s="17"/>
      <c r="F213" s="17"/>
      <c r="G213" s="19" t="s">
        <v>656</v>
      </c>
      <c r="H213" s="20">
        <v>2309.21</v>
      </c>
      <c r="I213" s="20">
        <v>690.12</v>
      </c>
      <c r="J213" s="20">
        <v>0</v>
      </c>
      <c r="K213" s="20">
        <v>2999.33</v>
      </c>
      <c r="L213" s="20"/>
    </row>
    <row r="214" spans="1:12" x14ac:dyDescent="0.3">
      <c r="A214" s="18" t="s">
        <v>679</v>
      </c>
      <c r="B214" s="16" t="s">
        <v>351</v>
      </c>
      <c r="C214" s="17"/>
      <c r="D214" s="17"/>
      <c r="E214" s="17"/>
      <c r="F214" s="17"/>
      <c r="G214" s="19" t="s">
        <v>680</v>
      </c>
      <c r="H214" s="20">
        <v>6019.2</v>
      </c>
      <c r="I214" s="20">
        <v>2112</v>
      </c>
      <c r="J214" s="20">
        <v>0</v>
      </c>
      <c r="K214" s="20">
        <v>8131.2</v>
      </c>
      <c r="L214" s="20"/>
    </row>
    <row r="215" spans="1:12" x14ac:dyDescent="0.3">
      <c r="A215" s="22" t="s">
        <v>351</v>
      </c>
      <c r="B215" s="16" t="s">
        <v>351</v>
      </c>
      <c r="C215" s="17"/>
      <c r="D215" s="17"/>
      <c r="E215" s="17"/>
      <c r="F215" s="17"/>
      <c r="G215" s="23" t="s">
        <v>351</v>
      </c>
      <c r="H215" s="24"/>
      <c r="I215" s="24"/>
      <c r="J215" s="24"/>
      <c r="K215" s="24"/>
      <c r="L215" s="24"/>
    </row>
    <row r="216" spans="1:12" x14ac:dyDescent="0.3">
      <c r="A216" s="10" t="s">
        <v>681</v>
      </c>
      <c r="B216" s="16" t="s">
        <v>351</v>
      </c>
      <c r="C216" s="17"/>
      <c r="D216" s="17"/>
      <c r="E216" s="11" t="s">
        <v>682</v>
      </c>
      <c r="F216" s="12"/>
      <c r="G216" s="12"/>
      <c r="H216" s="13">
        <v>225125.49</v>
      </c>
      <c r="I216" s="13">
        <v>74822.55</v>
      </c>
      <c r="J216" s="13">
        <v>27327.7</v>
      </c>
      <c r="K216" s="13">
        <v>272620.34000000003</v>
      </c>
      <c r="L216" s="13"/>
    </row>
    <row r="217" spans="1:12" x14ac:dyDescent="0.3">
      <c r="A217" s="10" t="s">
        <v>683</v>
      </c>
      <c r="B217" s="16" t="s">
        <v>351</v>
      </c>
      <c r="C217" s="17"/>
      <c r="D217" s="17"/>
      <c r="E217" s="17"/>
      <c r="F217" s="11" t="s">
        <v>631</v>
      </c>
      <c r="G217" s="12"/>
      <c r="H217" s="13">
        <v>225125.49</v>
      </c>
      <c r="I217" s="13">
        <v>74822.55</v>
      </c>
      <c r="J217" s="13">
        <v>27327.7</v>
      </c>
      <c r="K217" s="13">
        <v>272620.34000000003</v>
      </c>
      <c r="L217" s="13">
        <f>I217-J217</f>
        <v>47494.850000000006</v>
      </c>
    </row>
    <row r="218" spans="1:12" x14ac:dyDescent="0.3">
      <c r="A218" s="18" t="s">
        <v>684</v>
      </c>
      <c r="B218" s="16" t="s">
        <v>351</v>
      </c>
      <c r="C218" s="17"/>
      <c r="D218" s="17"/>
      <c r="E218" s="17"/>
      <c r="F218" s="17"/>
      <c r="G218" s="19" t="s">
        <v>611</v>
      </c>
      <c r="H218" s="20">
        <v>96436.88</v>
      </c>
      <c r="I218" s="20">
        <v>21849.56</v>
      </c>
      <c r="J218" s="20">
        <v>11.83</v>
      </c>
      <c r="K218" s="20">
        <v>118274.61</v>
      </c>
      <c r="L218" s="20"/>
    </row>
    <row r="219" spans="1:12" x14ac:dyDescent="0.3">
      <c r="A219" s="18" t="s">
        <v>685</v>
      </c>
      <c r="B219" s="16" t="s">
        <v>351</v>
      </c>
      <c r="C219" s="17"/>
      <c r="D219" s="17"/>
      <c r="E219" s="17"/>
      <c r="F219" s="17"/>
      <c r="G219" s="19" t="s">
        <v>613</v>
      </c>
      <c r="H219" s="20">
        <v>1428.9</v>
      </c>
      <c r="I219" s="20">
        <v>22541.26</v>
      </c>
      <c r="J219" s="20">
        <v>18862.29</v>
      </c>
      <c r="K219" s="20">
        <v>5107.87</v>
      </c>
      <c r="L219" s="20"/>
    </row>
    <row r="220" spans="1:12" x14ac:dyDescent="0.3">
      <c r="A220" s="18" t="s">
        <v>686</v>
      </c>
      <c r="B220" s="16" t="s">
        <v>351</v>
      </c>
      <c r="C220" s="17"/>
      <c r="D220" s="17"/>
      <c r="E220" s="17"/>
      <c r="F220" s="17"/>
      <c r="G220" s="19" t="s">
        <v>615</v>
      </c>
      <c r="H220" s="20">
        <v>10141.450000000001</v>
      </c>
      <c r="I220" s="20">
        <v>9676.56</v>
      </c>
      <c r="J220" s="20">
        <v>7131.87</v>
      </c>
      <c r="K220" s="20">
        <v>12686.14</v>
      </c>
      <c r="L220" s="20"/>
    </row>
    <row r="221" spans="1:12" x14ac:dyDescent="0.3">
      <c r="A221" s="18" t="s">
        <v>687</v>
      </c>
      <c r="B221" s="16" t="s">
        <v>351</v>
      </c>
      <c r="C221" s="17"/>
      <c r="D221" s="17"/>
      <c r="E221" s="17"/>
      <c r="F221" s="17"/>
      <c r="G221" s="19" t="s">
        <v>648</v>
      </c>
      <c r="H221" s="20">
        <v>9887.16</v>
      </c>
      <c r="I221" s="20">
        <v>304.04000000000002</v>
      </c>
      <c r="J221" s="20">
        <v>0</v>
      </c>
      <c r="K221" s="20">
        <v>10191.200000000001</v>
      </c>
      <c r="L221" s="20"/>
    </row>
    <row r="222" spans="1:12" x14ac:dyDescent="0.3">
      <c r="A222" s="18" t="s">
        <v>688</v>
      </c>
      <c r="B222" s="16" t="s">
        <v>351</v>
      </c>
      <c r="C222" s="17"/>
      <c r="D222" s="17"/>
      <c r="E222" s="17"/>
      <c r="F222" s="17"/>
      <c r="G222" s="19" t="s">
        <v>617</v>
      </c>
      <c r="H222" s="20">
        <v>26474.48</v>
      </c>
      <c r="I222" s="20">
        <v>5838.66</v>
      </c>
      <c r="J222" s="20">
        <v>0</v>
      </c>
      <c r="K222" s="20">
        <v>32313.14</v>
      </c>
      <c r="L222" s="20"/>
    </row>
    <row r="223" spans="1:12" x14ac:dyDescent="0.3">
      <c r="A223" s="18" t="s">
        <v>689</v>
      </c>
      <c r="B223" s="16" t="s">
        <v>351</v>
      </c>
      <c r="C223" s="17"/>
      <c r="D223" s="17"/>
      <c r="E223" s="17"/>
      <c r="F223" s="17"/>
      <c r="G223" s="19" t="s">
        <v>619</v>
      </c>
      <c r="H223" s="20">
        <v>13218.17</v>
      </c>
      <c r="I223" s="20">
        <v>1800.79</v>
      </c>
      <c r="J223" s="20">
        <v>0</v>
      </c>
      <c r="K223" s="20">
        <v>15018.96</v>
      </c>
      <c r="L223" s="20"/>
    </row>
    <row r="224" spans="1:12" x14ac:dyDescent="0.3">
      <c r="A224" s="18" t="s">
        <v>690</v>
      </c>
      <c r="B224" s="16" t="s">
        <v>351</v>
      </c>
      <c r="C224" s="17"/>
      <c r="D224" s="17"/>
      <c r="E224" s="17"/>
      <c r="F224" s="17"/>
      <c r="G224" s="19" t="s">
        <v>621</v>
      </c>
      <c r="H224" s="20">
        <v>994.62</v>
      </c>
      <c r="I224" s="20">
        <v>215.35</v>
      </c>
      <c r="J224" s="20">
        <v>0</v>
      </c>
      <c r="K224" s="20">
        <v>1209.97</v>
      </c>
      <c r="L224" s="20"/>
    </row>
    <row r="225" spans="1:12" x14ac:dyDescent="0.3">
      <c r="A225" s="18" t="s">
        <v>691</v>
      </c>
      <c r="B225" s="16" t="s">
        <v>351</v>
      </c>
      <c r="C225" s="17"/>
      <c r="D225" s="17"/>
      <c r="E225" s="17"/>
      <c r="F225" s="17"/>
      <c r="G225" s="19" t="s">
        <v>623</v>
      </c>
      <c r="H225" s="20">
        <v>20021.18</v>
      </c>
      <c r="I225" s="20">
        <v>2723.49</v>
      </c>
      <c r="J225" s="20">
        <v>768.85</v>
      </c>
      <c r="K225" s="20">
        <v>21975.82</v>
      </c>
      <c r="L225" s="20"/>
    </row>
    <row r="226" spans="1:12" x14ac:dyDescent="0.3">
      <c r="A226" s="18" t="s">
        <v>692</v>
      </c>
      <c r="B226" s="16" t="s">
        <v>351</v>
      </c>
      <c r="C226" s="17"/>
      <c r="D226" s="17"/>
      <c r="E226" s="17"/>
      <c r="F226" s="17"/>
      <c r="G226" s="19" t="s">
        <v>625</v>
      </c>
      <c r="H226" s="20">
        <v>871.02</v>
      </c>
      <c r="I226" s="20">
        <v>179.34</v>
      </c>
      <c r="J226" s="20">
        <v>0</v>
      </c>
      <c r="K226" s="20">
        <v>1050.3599999999999</v>
      </c>
      <c r="L226" s="20"/>
    </row>
    <row r="227" spans="1:12" x14ac:dyDescent="0.3">
      <c r="A227" s="18" t="s">
        <v>693</v>
      </c>
      <c r="B227" s="16" t="s">
        <v>351</v>
      </c>
      <c r="C227" s="17"/>
      <c r="D227" s="17"/>
      <c r="E227" s="17"/>
      <c r="F227" s="17"/>
      <c r="G227" s="19" t="s">
        <v>627</v>
      </c>
      <c r="H227" s="20">
        <v>33256.46</v>
      </c>
      <c r="I227" s="20">
        <v>7119.88</v>
      </c>
      <c r="J227" s="20">
        <v>0</v>
      </c>
      <c r="K227" s="20">
        <v>40376.339999999997</v>
      </c>
      <c r="L227" s="20"/>
    </row>
    <row r="228" spans="1:12" x14ac:dyDescent="0.3">
      <c r="A228" s="18" t="s">
        <v>694</v>
      </c>
      <c r="B228" s="16" t="s">
        <v>351</v>
      </c>
      <c r="C228" s="17"/>
      <c r="D228" s="17"/>
      <c r="E228" s="17"/>
      <c r="F228" s="17"/>
      <c r="G228" s="19" t="s">
        <v>656</v>
      </c>
      <c r="H228" s="20">
        <v>12395.17</v>
      </c>
      <c r="I228" s="20">
        <v>2573.62</v>
      </c>
      <c r="J228" s="20">
        <v>552.86</v>
      </c>
      <c r="K228" s="20">
        <v>14415.93</v>
      </c>
      <c r="L228" s="20"/>
    </row>
    <row r="229" spans="1:12" x14ac:dyDescent="0.3">
      <c r="A229" s="22" t="s">
        <v>351</v>
      </c>
      <c r="B229" s="16" t="s">
        <v>351</v>
      </c>
      <c r="C229" s="17"/>
      <c r="D229" s="17"/>
      <c r="E229" s="17"/>
      <c r="F229" s="17"/>
      <c r="G229" s="23" t="s">
        <v>351</v>
      </c>
      <c r="H229" s="24"/>
      <c r="I229" s="24"/>
      <c r="J229" s="24"/>
      <c r="K229" s="24"/>
      <c r="L229" s="24"/>
    </row>
    <row r="230" spans="1:12" x14ac:dyDescent="0.3">
      <c r="A230" s="10" t="s">
        <v>696</v>
      </c>
      <c r="B230" s="16" t="s">
        <v>351</v>
      </c>
      <c r="C230" s="17"/>
      <c r="D230" s="11" t="s">
        <v>697</v>
      </c>
      <c r="E230" s="12"/>
      <c r="F230" s="12"/>
      <c r="G230" s="12"/>
      <c r="H230" s="13">
        <v>2693102.19</v>
      </c>
      <c r="I230" s="13">
        <v>555554.74</v>
      </c>
      <c r="J230" s="13">
        <v>7.0000000000000007E-2</v>
      </c>
      <c r="K230" s="13">
        <v>3248656.86</v>
      </c>
      <c r="L230" s="13"/>
    </row>
    <row r="231" spans="1:12" x14ac:dyDescent="0.3">
      <c r="A231" s="10" t="s">
        <v>698</v>
      </c>
      <c r="B231" s="16" t="s">
        <v>351</v>
      </c>
      <c r="C231" s="17"/>
      <c r="D231" s="17"/>
      <c r="E231" s="11" t="s">
        <v>697</v>
      </c>
      <c r="F231" s="12"/>
      <c r="G231" s="12"/>
      <c r="H231" s="13">
        <v>2693102.19</v>
      </c>
      <c r="I231" s="13">
        <v>555554.74</v>
      </c>
      <c r="J231" s="13">
        <v>7.0000000000000007E-2</v>
      </c>
      <c r="K231" s="13">
        <v>3248656.86</v>
      </c>
      <c r="L231" s="13"/>
    </row>
    <row r="232" spans="1:12" x14ac:dyDescent="0.3">
      <c r="A232" s="10" t="s">
        <v>699</v>
      </c>
      <c r="B232" s="16" t="s">
        <v>351</v>
      </c>
      <c r="C232" s="17"/>
      <c r="D232" s="17"/>
      <c r="E232" s="17"/>
      <c r="F232" s="11" t="s">
        <v>697</v>
      </c>
      <c r="G232" s="12"/>
      <c r="H232" s="13">
        <v>2693102.19</v>
      </c>
      <c r="I232" s="13">
        <v>555554.74</v>
      </c>
      <c r="J232" s="13">
        <v>7.0000000000000007E-2</v>
      </c>
      <c r="K232" s="13">
        <v>3248656.86</v>
      </c>
      <c r="L232" s="13"/>
    </row>
    <row r="233" spans="1:12" x14ac:dyDescent="0.3">
      <c r="A233" s="18" t="s">
        <v>700</v>
      </c>
      <c r="B233" s="16" t="s">
        <v>351</v>
      </c>
      <c r="C233" s="17"/>
      <c r="D233" s="17"/>
      <c r="E233" s="17"/>
      <c r="F233" s="17"/>
      <c r="G233" s="19" t="s">
        <v>701</v>
      </c>
      <c r="H233" s="20">
        <v>97240.03</v>
      </c>
      <c r="I233" s="20">
        <v>19448.03</v>
      </c>
      <c r="J233" s="20">
        <v>0.03</v>
      </c>
      <c r="K233" s="20">
        <v>116688.03</v>
      </c>
      <c r="L233" s="20">
        <f t="shared" ref="L233:L241" si="0">I233-J233</f>
        <v>19448</v>
      </c>
    </row>
    <row r="234" spans="1:12" x14ac:dyDescent="0.3">
      <c r="A234" s="18" t="s">
        <v>702</v>
      </c>
      <c r="B234" s="16" t="s">
        <v>351</v>
      </c>
      <c r="C234" s="17"/>
      <c r="D234" s="17"/>
      <c r="E234" s="17"/>
      <c r="F234" s="17"/>
      <c r="G234" s="19" t="s">
        <v>703</v>
      </c>
      <c r="H234" s="20">
        <v>32340</v>
      </c>
      <c r="I234" s="20">
        <v>6468</v>
      </c>
      <c r="J234" s="20">
        <v>0</v>
      </c>
      <c r="K234" s="20">
        <v>38808</v>
      </c>
      <c r="L234" s="20">
        <f t="shared" si="0"/>
        <v>6468</v>
      </c>
    </row>
    <row r="235" spans="1:12" x14ac:dyDescent="0.3">
      <c r="A235" s="18" t="s">
        <v>704</v>
      </c>
      <c r="B235" s="16" t="s">
        <v>351</v>
      </c>
      <c r="C235" s="17"/>
      <c r="D235" s="17"/>
      <c r="E235" s="17"/>
      <c r="F235" s="17"/>
      <c r="G235" s="19" t="s">
        <v>705</v>
      </c>
      <c r="H235" s="20">
        <v>9795.9</v>
      </c>
      <c r="I235" s="20">
        <v>0</v>
      </c>
      <c r="J235" s="20">
        <v>0</v>
      </c>
      <c r="K235" s="20">
        <v>9795.9</v>
      </c>
      <c r="L235" s="20">
        <f t="shared" si="0"/>
        <v>0</v>
      </c>
    </row>
    <row r="236" spans="1:12" x14ac:dyDescent="0.3">
      <c r="A236" s="18" t="s">
        <v>706</v>
      </c>
      <c r="B236" s="16" t="s">
        <v>351</v>
      </c>
      <c r="C236" s="17"/>
      <c r="D236" s="17"/>
      <c r="E236" s="17"/>
      <c r="F236" s="17"/>
      <c r="G236" s="19" t="s">
        <v>707</v>
      </c>
      <c r="H236" s="20">
        <v>22825.87</v>
      </c>
      <c r="I236" s="20">
        <v>5181.4399999999996</v>
      </c>
      <c r="J236" s="20">
        <v>0</v>
      </c>
      <c r="K236" s="20">
        <v>28007.31</v>
      </c>
      <c r="L236" s="20">
        <f t="shared" si="0"/>
        <v>5181.4399999999996</v>
      </c>
    </row>
    <row r="237" spans="1:12" x14ac:dyDescent="0.3">
      <c r="A237" s="18" t="s">
        <v>708</v>
      </c>
      <c r="B237" s="16" t="s">
        <v>351</v>
      </c>
      <c r="C237" s="17"/>
      <c r="D237" s="17"/>
      <c r="E237" s="17"/>
      <c r="F237" s="17"/>
      <c r="G237" s="19" t="s">
        <v>709</v>
      </c>
      <c r="H237" s="20">
        <v>968174.1</v>
      </c>
      <c r="I237" s="20">
        <v>193634.82</v>
      </c>
      <c r="J237" s="20">
        <v>0</v>
      </c>
      <c r="K237" s="20">
        <v>1161808.92</v>
      </c>
      <c r="L237" s="20">
        <f t="shared" si="0"/>
        <v>193634.82</v>
      </c>
    </row>
    <row r="238" spans="1:12" x14ac:dyDescent="0.3">
      <c r="A238" s="18" t="s">
        <v>710</v>
      </c>
      <c r="B238" s="16" t="s">
        <v>351</v>
      </c>
      <c r="C238" s="17"/>
      <c r="D238" s="17"/>
      <c r="E238" s="17"/>
      <c r="F238" s="17"/>
      <c r="G238" s="19" t="s">
        <v>711</v>
      </c>
      <c r="H238" s="20">
        <v>4846</v>
      </c>
      <c r="I238" s="20">
        <v>1596</v>
      </c>
      <c r="J238" s="20">
        <v>0</v>
      </c>
      <c r="K238" s="20">
        <v>6442</v>
      </c>
      <c r="L238" s="20">
        <f t="shared" si="0"/>
        <v>1596</v>
      </c>
    </row>
    <row r="239" spans="1:12" x14ac:dyDescent="0.3">
      <c r="A239" s="18" t="s">
        <v>712</v>
      </c>
      <c r="B239" s="16" t="s">
        <v>351</v>
      </c>
      <c r="C239" s="17"/>
      <c r="D239" s="17"/>
      <c r="E239" s="17"/>
      <c r="F239" s="17"/>
      <c r="G239" s="19" t="s">
        <v>713</v>
      </c>
      <c r="H239" s="20">
        <v>1235652.51</v>
      </c>
      <c r="I239" s="20">
        <v>272623.64</v>
      </c>
      <c r="J239" s="20">
        <v>0</v>
      </c>
      <c r="K239" s="20">
        <v>1508276.15</v>
      </c>
      <c r="L239" s="20">
        <f t="shared" si="0"/>
        <v>272623.64</v>
      </c>
    </row>
    <row r="240" spans="1:12" x14ac:dyDescent="0.3">
      <c r="A240" s="18" t="s">
        <v>714</v>
      </c>
      <c r="B240" s="16" t="s">
        <v>351</v>
      </c>
      <c r="C240" s="17"/>
      <c r="D240" s="17"/>
      <c r="E240" s="17"/>
      <c r="F240" s="17"/>
      <c r="G240" s="19" t="s">
        <v>715</v>
      </c>
      <c r="H240" s="20">
        <v>225014.85</v>
      </c>
      <c r="I240" s="20">
        <v>34098.33</v>
      </c>
      <c r="J240" s="20">
        <v>0.01</v>
      </c>
      <c r="K240" s="20">
        <v>259113.17</v>
      </c>
      <c r="L240" s="20">
        <f t="shared" si="0"/>
        <v>34098.32</v>
      </c>
    </row>
    <row r="241" spans="1:12" x14ac:dyDescent="0.3">
      <c r="A241" s="18" t="s">
        <v>716</v>
      </c>
      <c r="B241" s="16" t="s">
        <v>351</v>
      </c>
      <c r="C241" s="17"/>
      <c r="D241" s="17"/>
      <c r="E241" s="17"/>
      <c r="F241" s="17"/>
      <c r="G241" s="19" t="s">
        <v>717</v>
      </c>
      <c r="H241" s="20">
        <v>97212.93</v>
      </c>
      <c r="I241" s="20">
        <v>22504.48</v>
      </c>
      <c r="J241" s="20">
        <v>0.03</v>
      </c>
      <c r="K241" s="20">
        <v>119717.38</v>
      </c>
      <c r="L241" s="20">
        <f t="shared" si="0"/>
        <v>22504.45</v>
      </c>
    </row>
    <row r="242" spans="1:12" x14ac:dyDescent="0.3">
      <c r="A242" s="22" t="s">
        <v>351</v>
      </c>
      <c r="B242" s="16" t="s">
        <v>351</v>
      </c>
      <c r="C242" s="17"/>
      <c r="D242" s="17"/>
      <c r="E242" s="17"/>
      <c r="F242" s="17"/>
      <c r="G242" s="23" t="s">
        <v>351</v>
      </c>
      <c r="H242" s="24"/>
      <c r="I242" s="24"/>
      <c r="J242" s="24"/>
      <c r="K242" s="24"/>
      <c r="L242" s="24"/>
    </row>
    <row r="243" spans="1:12" x14ac:dyDescent="0.3">
      <c r="A243" s="10" t="s">
        <v>718</v>
      </c>
      <c r="B243" s="15" t="s">
        <v>351</v>
      </c>
      <c r="C243" s="11" t="s">
        <v>719</v>
      </c>
      <c r="D243" s="12"/>
      <c r="E243" s="12"/>
      <c r="F243" s="12"/>
      <c r="G243" s="12"/>
      <c r="H243" s="13">
        <v>1523910.54</v>
      </c>
      <c r="I243" s="13">
        <v>325847.73</v>
      </c>
      <c r="J243" s="13">
        <v>0</v>
      </c>
      <c r="K243" s="13">
        <v>1849758.27</v>
      </c>
      <c r="L243" s="13"/>
    </row>
    <row r="244" spans="1:12" x14ac:dyDescent="0.3">
      <c r="A244" s="10" t="s">
        <v>720</v>
      </c>
      <c r="B244" s="16" t="s">
        <v>351</v>
      </c>
      <c r="C244" s="17"/>
      <c r="D244" s="11" t="s">
        <v>719</v>
      </c>
      <c r="E244" s="12"/>
      <c r="F244" s="12"/>
      <c r="G244" s="12"/>
      <c r="H244" s="13">
        <v>1523910.54</v>
      </c>
      <c r="I244" s="13">
        <v>325847.73</v>
      </c>
      <c r="J244" s="13">
        <v>0</v>
      </c>
      <c r="K244" s="13">
        <v>1849758.27</v>
      </c>
      <c r="L244" s="13"/>
    </row>
    <row r="245" spans="1:12" x14ac:dyDescent="0.3">
      <c r="A245" s="10" t="s">
        <v>721</v>
      </c>
      <c r="B245" s="16" t="s">
        <v>351</v>
      </c>
      <c r="C245" s="17"/>
      <c r="D245" s="17"/>
      <c r="E245" s="11" t="s">
        <v>719</v>
      </c>
      <c r="F245" s="12"/>
      <c r="G245" s="12"/>
      <c r="H245" s="13">
        <v>1523910.54</v>
      </c>
      <c r="I245" s="13">
        <v>325847.73</v>
      </c>
      <c r="J245" s="13">
        <v>0</v>
      </c>
      <c r="K245" s="13">
        <v>1849758.27</v>
      </c>
      <c r="L245" s="13"/>
    </row>
    <row r="246" spans="1:12" x14ac:dyDescent="0.3">
      <c r="A246" s="10" t="s">
        <v>722</v>
      </c>
      <c r="B246" s="16" t="s">
        <v>351</v>
      </c>
      <c r="C246" s="17"/>
      <c r="D246" s="17"/>
      <c r="E246" s="17"/>
      <c r="F246" s="11" t="s">
        <v>723</v>
      </c>
      <c r="G246" s="12"/>
      <c r="H246" s="13">
        <v>191141.61</v>
      </c>
      <c r="I246" s="13">
        <v>44661.86</v>
      </c>
      <c r="J246" s="13">
        <v>0</v>
      </c>
      <c r="K246" s="13">
        <v>235803.47</v>
      </c>
      <c r="L246" s="13">
        <f>I246-J246</f>
        <v>44661.86</v>
      </c>
    </row>
    <row r="247" spans="1:12" x14ac:dyDescent="0.3">
      <c r="A247" s="18" t="s">
        <v>724</v>
      </c>
      <c r="B247" s="16" t="s">
        <v>351</v>
      </c>
      <c r="C247" s="17"/>
      <c r="D247" s="17"/>
      <c r="E247" s="17"/>
      <c r="F247" s="17"/>
      <c r="G247" s="19" t="s">
        <v>725</v>
      </c>
      <c r="H247" s="20">
        <v>191141.61</v>
      </c>
      <c r="I247" s="20">
        <v>44661.86</v>
      </c>
      <c r="J247" s="20">
        <v>0</v>
      </c>
      <c r="K247" s="20">
        <v>235803.47</v>
      </c>
      <c r="L247" s="20"/>
    </row>
    <row r="248" spans="1:12" x14ac:dyDescent="0.3">
      <c r="A248" s="22" t="s">
        <v>351</v>
      </c>
      <c r="B248" s="16" t="s">
        <v>351</v>
      </c>
      <c r="C248" s="17"/>
      <c r="D248" s="17"/>
      <c r="E248" s="17"/>
      <c r="F248" s="17"/>
      <c r="G248" s="23" t="s">
        <v>351</v>
      </c>
      <c r="H248" s="24"/>
      <c r="I248" s="24"/>
      <c r="J248" s="24"/>
      <c r="K248" s="24"/>
      <c r="L248" s="24"/>
    </row>
    <row r="249" spans="1:12" x14ac:dyDescent="0.3">
      <c r="A249" s="10" t="s">
        <v>726</v>
      </c>
      <c r="B249" s="16" t="s">
        <v>351</v>
      </c>
      <c r="C249" s="17"/>
      <c r="D249" s="17"/>
      <c r="E249" s="17"/>
      <c r="F249" s="11" t="s">
        <v>727</v>
      </c>
      <c r="G249" s="12"/>
      <c r="H249" s="13">
        <v>523001.2</v>
      </c>
      <c r="I249" s="13">
        <v>117186.17</v>
      </c>
      <c r="J249" s="13">
        <v>0</v>
      </c>
      <c r="K249" s="13">
        <v>640187.37</v>
      </c>
      <c r="L249" s="13"/>
    </row>
    <row r="250" spans="1:12" x14ac:dyDescent="0.3">
      <c r="A250" s="18" t="s">
        <v>728</v>
      </c>
      <c r="B250" s="16" t="s">
        <v>351</v>
      </c>
      <c r="C250" s="17"/>
      <c r="D250" s="17"/>
      <c r="E250" s="17"/>
      <c r="F250" s="17"/>
      <c r="G250" s="19" t="s">
        <v>729</v>
      </c>
      <c r="H250" s="20">
        <v>219252.39</v>
      </c>
      <c r="I250" s="20">
        <v>43975.96</v>
      </c>
      <c r="J250" s="20">
        <v>0</v>
      </c>
      <c r="K250" s="20">
        <v>263228.34999999998</v>
      </c>
      <c r="L250" s="20">
        <f t="shared" ref="L250:L253" si="1">I250-J250</f>
        <v>43975.96</v>
      </c>
    </row>
    <row r="251" spans="1:12" x14ac:dyDescent="0.3">
      <c r="A251" s="18" t="s">
        <v>730</v>
      </c>
      <c r="B251" s="16" t="s">
        <v>351</v>
      </c>
      <c r="C251" s="17"/>
      <c r="D251" s="17"/>
      <c r="E251" s="17"/>
      <c r="F251" s="17"/>
      <c r="G251" s="19" t="s">
        <v>731</v>
      </c>
      <c r="H251" s="20">
        <v>134567.76</v>
      </c>
      <c r="I251" s="20">
        <v>32556.560000000001</v>
      </c>
      <c r="J251" s="20">
        <v>0</v>
      </c>
      <c r="K251" s="20">
        <v>167124.32</v>
      </c>
      <c r="L251" s="20">
        <f t="shared" si="1"/>
        <v>32556.560000000001</v>
      </c>
    </row>
    <row r="252" spans="1:12" x14ac:dyDescent="0.3">
      <c r="A252" s="18" t="s">
        <v>732</v>
      </c>
      <c r="B252" s="16" t="s">
        <v>351</v>
      </c>
      <c r="C252" s="17"/>
      <c r="D252" s="17"/>
      <c r="E252" s="17"/>
      <c r="F252" s="17"/>
      <c r="G252" s="19" t="s">
        <v>733</v>
      </c>
      <c r="H252" s="20">
        <v>130438.86</v>
      </c>
      <c r="I252" s="20">
        <v>32642.560000000001</v>
      </c>
      <c r="J252" s="20">
        <v>0</v>
      </c>
      <c r="K252" s="20">
        <v>163081.42000000001</v>
      </c>
      <c r="L252" s="20">
        <f t="shared" si="1"/>
        <v>32642.560000000001</v>
      </c>
    </row>
    <row r="253" spans="1:12" x14ac:dyDescent="0.3">
      <c r="A253" s="18" t="s">
        <v>734</v>
      </c>
      <c r="B253" s="16" t="s">
        <v>351</v>
      </c>
      <c r="C253" s="17"/>
      <c r="D253" s="17"/>
      <c r="E253" s="17"/>
      <c r="F253" s="17"/>
      <c r="G253" s="19" t="s">
        <v>735</v>
      </c>
      <c r="H253" s="20">
        <v>38742.19</v>
      </c>
      <c r="I253" s="20">
        <v>8011.09</v>
      </c>
      <c r="J253" s="20">
        <v>0</v>
      </c>
      <c r="K253" s="20">
        <v>46753.279999999999</v>
      </c>
      <c r="L253" s="20">
        <f t="shared" si="1"/>
        <v>8011.09</v>
      </c>
    </row>
    <row r="254" spans="1:12" x14ac:dyDescent="0.3">
      <c r="A254" s="22" t="s">
        <v>351</v>
      </c>
      <c r="B254" s="16" t="s">
        <v>351</v>
      </c>
      <c r="C254" s="17"/>
      <c r="D254" s="17"/>
      <c r="E254" s="17"/>
      <c r="F254" s="17"/>
      <c r="G254" s="23" t="s">
        <v>351</v>
      </c>
      <c r="H254" s="24"/>
      <c r="I254" s="24"/>
      <c r="J254" s="24"/>
      <c r="K254" s="24"/>
      <c r="L254" s="24"/>
    </row>
    <row r="255" spans="1:12" x14ac:dyDescent="0.3">
      <c r="A255" s="10" t="s">
        <v>736</v>
      </c>
      <c r="B255" s="16" t="s">
        <v>351</v>
      </c>
      <c r="C255" s="17"/>
      <c r="D255" s="17"/>
      <c r="E255" s="17"/>
      <c r="F255" s="11" t="s">
        <v>737</v>
      </c>
      <c r="G255" s="12"/>
      <c r="H255" s="13">
        <v>11065.53</v>
      </c>
      <c r="I255" s="13">
        <v>0</v>
      </c>
      <c r="J255" s="13">
        <v>0</v>
      </c>
      <c r="K255" s="13">
        <v>11065.53</v>
      </c>
      <c r="L255" s="13">
        <f>I255-J255</f>
        <v>0</v>
      </c>
    </row>
    <row r="256" spans="1:12" x14ac:dyDescent="0.3">
      <c r="A256" s="18" t="s">
        <v>738</v>
      </c>
      <c r="B256" s="16" t="s">
        <v>351</v>
      </c>
      <c r="C256" s="17"/>
      <c r="D256" s="17"/>
      <c r="E256" s="17"/>
      <c r="F256" s="17"/>
      <c r="G256" s="19" t="s">
        <v>739</v>
      </c>
      <c r="H256" s="20">
        <v>11065.53</v>
      </c>
      <c r="I256" s="20">
        <v>0</v>
      </c>
      <c r="J256" s="20">
        <v>0</v>
      </c>
      <c r="K256" s="20">
        <v>11065.53</v>
      </c>
      <c r="L256" s="20"/>
    </row>
    <row r="257" spans="1:12" x14ac:dyDescent="0.3">
      <c r="A257" s="22" t="s">
        <v>351</v>
      </c>
      <c r="B257" s="16" t="s">
        <v>351</v>
      </c>
      <c r="C257" s="17"/>
      <c r="D257" s="17"/>
      <c r="E257" s="17"/>
      <c r="F257" s="17"/>
      <c r="G257" s="23" t="s">
        <v>351</v>
      </c>
      <c r="H257" s="24"/>
      <c r="I257" s="24"/>
      <c r="J257" s="24"/>
      <c r="K257" s="24"/>
      <c r="L257" s="24"/>
    </row>
    <row r="258" spans="1:12" x14ac:dyDescent="0.3">
      <c r="A258" s="10" t="s">
        <v>742</v>
      </c>
      <c r="B258" s="16" t="s">
        <v>351</v>
      </c>
      <c r="C258" s="17"/>
      <c r="D258" s="17"/>
      <c r="E258" s="17"/>
      <c r="F258" s="11" t="s">
        <v>743</v>
      </c>
      <c r="G258" s="12"/>
      <c r="H258" s="13">
        <v>632.96</v>
      </c>
      <c r="I258" s="13">
        <v>1188.9000000000001</v>
      </c>
      <c r="J258" s="13">
        <v>0</v>
      </c>
      <c r="K258" s="13">
        <v>1821.86</v>
      </c>
      <c r="L258" s="13">
        <f>I258-J258</f>
        <v>1188.9000000000001</v>
      </c>
    </row>
    <row r="259" spans="1:12" x14ac:dyDescent="0.3">
      <c r="A259" s="18" t="s">
        <v>744</v>
      </c>
      <c r="B259" s="16" t="s">
        <v>351</v>
      </c>
      <c r="C259" s="17"/>
      <c r="D259" s="17"/>
      <c r="E259" s="17"/>
      <c r="F259" s="17"/>
      <c r="G259" s="19" t="s">
        <v>745</v>
      </c>
      <c r="H259" s="20">
        <v>275.33</v>
      </c>
      <c r="I259" s="20">
        <v>0</v>
      </c>
      <c r="J259" s="20">
        <v>0</v>
      </c>
      <c r="K259" s="20">
        <v>275.33</v>
      </c>
      <c r="L259" s="20"/>
    </row>
    <row r="260" spans="1:12" x14ac:dyDescent="0.3">
      <c r="A260" s="18" t="s">
        <v>746</v>
      </c>
      <c r="B260" s="16" t="s">
        <v>351</v>
      </c>
      <c r="C260" s="17"/>
      <c r="D260" s="17"/>
      <c r="E260" s="17"/>
      <c r="F260" s="17"/>
      <c r="G260" s="19" t="s">
        <v>747</v>
      </c>
      <c r="H260" s="20">
        <v>0</v>
      </c>
      <c r="I260" s="20">
        <v>1059.0999999999999</v>
      </c>
      <c r="J260" s="20">
        <v>0</v>
      </c>
      <c r="K260" s="20">
        <v>1059.0999999999999</v>
      </c>
      <c r="L260" s="20"/>
    </row>
    <row r="261" spans="1:12" x14ac:dyDescent="0.3">
      <c r="A261" s="18" t="s">
        <v>748</v>
      </c>
      <c r="B261" s="16" t="s">
        <v>351</v>
      </c>
      <c r="C261" s="17"/>
      <c r="D261" s="17"/>
      <c r="E261" s="17"/>
      <c r="F261" s="17"/>
      <c r="G261" s="19" t="s">
        <v>749</v>
      </c>
      <c r="H261" s="20">
        <v>357.63</v>
      </c>
      <c r="I261" s="20">
        <v>0</v>
      </c>
      <c r="J261" s="20">
        <v>0</v>
      </c>
      <c r="K261" s="20">
        <v>357.63</v>
      </c>
      <c r="L261" s="20"/>
    </row>
    <row r="262" spans="1:12" x14ac:dyDescent="0.3">
      <c r="A262" s="18" t="s">
        <v>750</v>
      </c>
      <c r="B262" s="16" t="s">
        <v>351</v>
      </c>
      <c r="C262" s="17"/>
      <c r="D262" s="17"/>
      <c r="E262" s="17"/>
      <c r="F262" s="17"/>
      <c r="G262" s="19" t="s">
        <v>751</v>
      </c>
      <c r="H262" s="20">
        <v>0</v>
      </c>
      <c r="I262" s="20">
        <v>129.80000000000001</v>
      </c>
      <c r="J262" s="20">
        <v>0</v>
      </c>
      <c r="K262" s="20">
        <v>129.80000000000001</v>
      </c>
      <c r="L262" s="20"/>
    </row>
    <row r="263" spans="1:12" x14ac:dyDescent="0.3">
      <c r="A263" s="22" t="s">
        <v>351</v>
      </c>
      <c r="B263" s="16" t="s">
        <v>351</v>
      </c>
      <c r="C263" s="17"/>
      <c r="D263" s="17"/>
      <c r="E263" s="17"/>
      <c r="F263" s="17"/>
      <c r="G263" s="23" t="s">
        <v>351</v>
      </c>
      <c r="H263" s="24"/>
      <c r="I263" s="24"/>
      <c r="J263" s="24"/>
      <c r="K263" s="24"/>
      <c r="L263" s="24"/>
    </row>
    <row r="264" spans="1:12" x14ac:dyDescent="0.3">
      <c r="A264" s="10" t="s">
        <v>752</v>
      </c>
      <c r="B264" s="16" t="s">
        <v>351</v>
      </c>
      <c r="C264" s="17"/>
      <c r="D264" s="17"/>
      <c r="E264" s="17"/>
      <c r="F264" s="11" t="s">
        <v>753</v>
      </c>
      <c r="G264" s="12"/>
      <c r="H264" s="13">
        <v>201209.36</v>
      </c>
      <c r="I264" s="13">
        <v>42756.41</v>
      </c>
      <c r="J264" s="13">
        <v>0</v>
      </c>
      <c r="K264" s="13">
        <v>243965.77</v>
      </c>
      <c r="L264" s="13">
        <f>I264-J264</f>
        <v>42756.41</v>
      </c>
    </row>
    <row r="265" spans="1:12" x14ac:dyDescent="0.3">
      <c r="A265" s="18" t="s">
        <v>754</v>
      </c>
      <c r="B265" s="16" t="s">
        <v>351</v>
      </c>
      <c r="C265" s="17"/>
      <c r="D265" s="17"/>
      <c r="E265" s="17"/>
      <c r="F265" s="17"/>
      <c r="G265" s="19" t="s">
        <v>755</v>
      </c>
      <c r="H265" s="20">
        <v>123600.06</v>
      </c>
      <c r="I265" s="20">
        <v>26803.05</v>
      </c>
      <c r="J265" s="20">
        <v>0</v>
      </c>
      <c r="K265" s="20">
        <v>150403.10999999999</v>
      </c>
      <c r="L265" s="20"/>
    </row>
    <row r="266" spans="1:12" x14ac:dyDescent="0.3">
      <c r="A266" s="18" t="s">
        <v>756</v>
      </c>
      <c r="B266" s="16" t="s">
        <v>351</v>
      </c>
      <c r="C266" s="17"/>
      <c r="D266" s="17"/>
      <c r="E266" s="17"/>
      <c r="F266" s="17"/>
      <c r="G266" s="19" t="s">
        <v>757</v>
      </c>
      <c r="H266" s="20">
        <v>31319.48</v>
      </c>
      <c r="I266" s="20">
        <v>5107.8</v>
      </c>
      <c r="J266" s="20">
        <v>0</v>
      </c>
      <c r="K266" s="20">
        <v>36427.279999999999</v>
      </c>
      <c r="L266" s="20"/>
    </row>
    <row r="267" spans="1:12" x14ac:dyDescent="0.3">
      <c r="A267" s="18" t="s">
        <v>758</v>
      </c>
      <c r="B267" s="16" t="s">
        <v>351</v>
      </c>
      <c r="C267" s="17"/>
      <c r="D267" s="17"/>
      <c r="E267" s="17"/>
      <c r="F267" s="17"/>
      <c r="G267" s="19" t="s">
        <v>759</v>
      </c>
      <c r="H267" s="20">
        <v>491.66</v>
      </c>
      <c r="I267" s="20">
        <v>249</v>
      </c>
      <c r="J267" s="20">
        <v>0</v>
      </c>
      <c r="K267" s="20">
        <v>740.66</v>
      </c>
      <c r="L267" s="20"/>
    </row>
    <row r="268" spans="1:12" x14ac:dyDescent="0.3">
      <c r="A268" s="18" t="s">
        <v>760</v>
      </c>
      <c r="B268" s="16" t="s">
        <v>351</v>
      </c>
      <c r="C268" s="17"/>
      <c r="D268" s="17"/>
      <c r="E268" s="17"/>
      <c r="F268" s="17"/>
      <c r="G268" s="19" t="s">
        <v>761</v>
      </c>
      <c r="H268" s="20">
        <v>45029.760000000002</v>
      </c>
      <c r="I268" s="20">
        <v>8678.02</v>
      </c>
      <c r="J268" s="20">
        <v>0</v>
      </c>
      <c r="K268" s="20">
        <v>53707.78</v>
      </c>
      <c r="L268" s="20"/>
    </row>
    <row r="269" spans="1:12" x14ac:dyDescent="0.3">
      <c r="A269" s="18" t="s">
        <v>762</v>
      </c>
      <c r="B269" s="16" t="s">
        <v>351</v>
      </c>
      <c r="C269" s="17"/>
      <c r="D269" s="17"/>
      <c r="E269" s="17"/>
      <c r="F269" s="17"/>
      <c r="G269" s="19" t="s">
        <v>715</v>
      </c>
      <c r="H269" s="20">
        <v>768.4</v>
      </c>
      <c r="I269" s="20">
        <v>1918.54</v>
      </c>
      <c r="J269" s="20">
        <v>0</v>
      </c>
      <c r="K269" s="20">
        <v>2686.94</v>
      </c>
      <c r="L269" s="20"/>
    </row>
    <row r="270" spans="1:12" x14ac:dyDescent="0.3">
      <c r="A270" s="22" t="s">
        <v>351</v>
      </c>
      <c r="B270" s="16" t="s">
        <v>351</v>
      </c>
      <c r="C270" s="17"/>
      <c r="D270" s="17"/>
      <c r="E270" s="17"/>
      <c r="F270" s="17"/>
      <c r="G270" s="23" t="s">
        <v>351</v>
      </c>
      <c r="H270" s="24"/>
      <c r="I270" s="24"/>
      <c r="J270" s="24"/>
      <c r="K270" s="24"/>
      <c r="L270" s="24"/>
    </row>
    <row r="271" spans="1:12" x14ac:dyDescent="0.3">
      <c r="A271" s="10" t="s">
        <v>763</v>
      </c>
      <c r="B271" s="16" t="s">
        <v>351</v>
      </c>
      <c r="C271" s="17"/>
      <c r="D271" s="17"/>
      <c r="E271" s="17"/>
      <c r="F271" s="11" t="s">
        <v>764</v>
      </c>
      <c r="G271" s="12"/>
      <c r="H271" s="13">
        <v>513887.58</v>
      </c>
      <c r="I271" s="13">
        <v>104134.02</v>
      </c>
      <c r="J271" s="13">
        <v>0</v>
      </c>
      <c r="K271" s="13">
        <v>618021.6</v>
      </c>
      <c r="L271" s="13">
        <f>I271-J271</f>
        <v>104134.02</v>
      </c>
    </row>
    <row r="272" spans="1:12" x14ac:dyDescent="0.3">
      <c r="A272" s="18" t="s">
        <v>765</v>
      </c>
      <c r="B272" s="16" t="s">
        <v>351</v>
      </c>
      <c r="C272" s="17"/>
      <c r="D272" s="17"/>
      <c r="E272" s="17"/>
      <c r="F272" s="17"/>
      <c r="G272" s="19" t="s">
        <v>554</v>
      </c>
      <c r="H272" s="20">
        <v>78628.03</v>
      </c>
      <c r="I272" s="20">
        <v>17793.39</v>
      </c>
      <c r="J272" s="20">
        <v>0</v>
      </c>
      <c r="K272" s="20">
        <v>96421.42</v>
      </c>
      <c r="L272" s="20"/>
    </row>
    <row r="273" spans="1:12" x14ac:dyDescent="0.3">
      <c r="A273" s="18" t="s">
        <v>768</v>
      </c>
      <c r="B273" s="16" t="s">
        <v>351</v>
      </c>
      <c r="C273" s="17"/>
      <c r="D273" s="17"/>
      <c r="E273" s="17"/>
      <c r="F273" s="17"/>
      <c r="G273" s="19" t="s">
        <v>769</v>
      </c>
      <c r="H273" s="20">
        <v>14259.59</v>
      </c>
      <c r="I273" s="20">
        <v>4306.6099999999997</v>
      </c>
      <c r="J273" s="20">
        <v>0</v>
      </c>
      <c r="K273" s="20">
        <v>18566.2</v>
      </c>
      <c r="L273" s="20"/>
    </row>
    <row r="274" spans="1:12" x14ac:dyDescent="0.3">
      <c r="A274" s="18" t="s">
        <v>770</v>
      </c>
      <c r="B274" s="16" t="s">
        <v>351</v>
      </c>
      <c r="C274" s="17"/>
      <c r="D274" s="17"/>
      <c r="E274" s="17"/>
      <c r="F274" s="17"/>
      <c r="G274" s="19" t="s">
        <v>771</v>
      </c>
      <c r="H274" s="20">
        <v>420971.96</v>
      </c>
      <c r="I274" s="20">
        <v>82034.02</v>
      </c>
      <c r="J274" s="20">
        <v>0</v>
      </c>
      <c r="K274" s="20">
        <v>503005.98</v>
      </c>
      <c r="L274" s="20"/>
    </row>
    <row r="275" spans="1:12" x14ac:dyDescent="0.3">
      <c r="A275" s="18" t="s">
        <v>772</v>
      </c>
      <c r="B275" s="16" t="s">
        <v>351</v>
      </c>
      <c r="C275" s="17"/>
      <c r="D275" s="17"/>
      <c r="E275" s="17"/>
      <c r="F275" s="17"/>
      <c r="G275" s="19" t="s">
        <v>773</v>
      </c>
      <c r="H275" s="20">
        <v>28</v>
      </c>
      <c r="I275" s="20">
        <v>0</v>
      </c>
      <c r="J275" s="20">
        <v>0</v>
      </c>
      <c r="K275" s="20">
        <v>28</v>
      </c>
      <c r="L275" s="20"/>
    </row>
    <row r="276" spans="1:12" x14ac:dyDescent="0.3">
      <c r="A276" s="22" t="s">
        <v>351</v>
      </c>
      <c r="B276" s="16" t="s">
        <v>351</v>
      </c>
      <c r="C276" s="17"/>
      <c r="D276" s="17"/>
      <c r="E276" s="17"/>
      <c r="F276" s="17"/>
      <c r="G276" s="23" t="s">
        <v>351</v>
      </c>
      <c r="H276" s="24"/>
      <c r="I276" s="24"/>
      <c r="J276" s="24"/>
      <c r="K276" s="24"/>
      <c r="L276" s="24"/>
    </row>
    <row r="277" spans="1:12" x14ac:dyDescent="0.3">
      <c r="A277" s="10" t="s">
        <v>774</v>
      </c>
      <c r="B277" s="16" t="s">
        <v>351</v>
      </c>
      <c r="C277" s="17"/>
      <c r="D277" s="17"/>
      <c r="E277" s="17"/>
      <c r="F277" s="11" t="s">
        <v>775</v>
      </c>
      <c r="G277" s="12"/>
      <c r="H277" s="13">
        <v>69139.3</v>
      </c>
      <c r="I277" s="13">
        <v>15145.97</v>
      </c>
      <c r="J277" s="13">
        <v>0</v>
      </c>
      <c r="K277" s="13">
        <v>84285.27</v>
      </c>
      <c r="L277" s="13">
        <f>I277-J277</f>
        <v>15145.97</v>
      </c>
    </row>
    <row r="278" spans="1:12" x14ac:dyDescent="0.3">
      <c r="A278" s="18" t="s">
        <v>776</v>
      </c>
      <c r="B278" s="16" t="s">
        <v>351</v>
      </c>
      <c r="C278" s="17"/>
      <c r="D278" s="17"/>
      <c r="E278" s="17"/>
      <c r="F278" s="17"/>
      <c r="G278" s="19" t="s">
        <v>777</v>
      </c>
      <c r="H278" s="20">
        <v>103.84</v>
      </c>
      <c r="I278" s="20">
        <v>0</v>
      </c>
      <c r="J278" s="20">
        <v>0</v>
      </c>
      <c r="K278" s="20">
        <v>103.84</v>
      </c>
      <c r="L278" s="20"/>
    </row>
    <row r="279" spans="1:12" x14ac:dyDescent="0.3">
      <c r="A279" s="18" t="s">
        <v>778</v>
      </c>
      <c r="B279" s="16" t="s">
        <v>351</v>
      </c>
      <c r="C279" s="17"/>
      <c r="D279" s="17"/>
      <c r="E279" s="17"/>
      <c r="F279" s="17"/>
      <c r="G279" s="19" t="s">
        <v>779</v>
      </c>
      <c r="H279" s="20">
        <v>352.56</v>
      </c>
      <c r="I279" s="20">
        <v>99.84</v>
      </c>
      <c r="J279" s="20">
        <v>0</v>
      </c>
      <c r="K279" s="20">
        <v>452.4</v>
      </c>
      <c r="L279" s="20"/>
    </row>
    <row r="280" spans="1:12" x14ac:dyDescent="0.3">
      <c r="A280" s="18" t="s">
        <v>780</v>
      </c>
      <c r="B280" s="16" t="s">
        <v>351</v>
      </c>
      <c r="C280" s="17"/>
      <c r="D280" s="17"/>
      <c r="E280" s="17"/>
      <c r="F280" s="17"/>
      <c r="G280" s="19" t="s">
        <v>781</v>
      </c>
      <c r="H280" s="20">
        <v>6212.58</v>
      </c>
      <c r="I280" s="20">
        <v>0</v>
      </c>
      <c r="J280" s="20">
        <v>0</v>
      </c>
      <c r="K280" s="20">
        <v>6212.58</v>
      </c>
      <c r="L280" s="20"/>
    </row>
    <row r="281" spans="1:12" x14ac:dyDescent="0.3">
      <c r="A281" s="18" t="s">
        <v>782</v>
      </c>
      <c r="B281" s="16" t="s">
        <v>351</v>
      </c>
      <c r="C281" s="17"/>
      <c r="D281" s="17"/>
      <c r="E281" s="17"/>
      <c r="F281" s="17"/>
      <c r="G281" s="19" t="s">
        <v>783</v>
      </c>
      <c r="H281" s="20">
        <v>947</v>
      </c>
      <c r="I281" s="20">
        <v>370</v>
      </c>
      <c r="J281" s="20">
        <v>0</v>
      </c>
      <c r="K281" s="20">
        <v>1317</v>
      </c>
      <c r="L281" s="20"/>
    </row>
    <row r="282" spans="1:12" x14ac:dyDescent="0.3">
      <c r="A282" s="18" t="s">
        <v>784</v>
      </c>
      <c r="B282" s="16" t="s">
        <v>351</v>
      </c>
      <c r="C282" s="17"/>
      <c r="D282" s="17"/>
      <c r="E282" s="17"/>
      <c r="F282" s="17"/>
      <c r="G282" s="19" t="s">
        <v>785</v>
      </c>
      <c r="H282" s="20">
        <v>364.52</v>
      </c>
      <c r="I282" s="20">
        <v>931.04</v>
      </c>
      <c r="J282" s="20">
        <v>0</v>
      </c>
      <c r="K282" s="20">
        <v>1295.56</v>
      </c>
      <c r="L282" s="20">
        <f>I282-J282</f>
        <v>931.04</v>
      </c>
    </row>
    <row r="283" spans="1:12" x14ac:dyDescent="0.3">
      <c r="A283" s="18" t="s">
        <v>786</v>
      </c>
      <c r="B283" s="16" t="s">
        <v>351</v>
      </c>
      <c r="C283" s="17"/>
      <c r="D283" s="17"/>
      <c r="E283" s="17"/>
      <c r="F283" s="17"/>
      <c r="G283" s="19" t="s">
        <v>787</v>
      </c>
      <c r="H283" s="20">
        <v>128</v>
      </c>
      <c r="I283" s="20">
        <v>0</v>
      </c>
      <c r="J283" s="20">
        <v>0</v>
      </c>
      <c r="K283" s="20">
        <v>128</v>
      </c>
      <c r="L283" s="20"/>
    </row>
    <row r="284" spans="1:12" x14ac:dyDescent="0.3">
      <c r="A284" s="18" t="s">
        <v>788</v>
      </c>
      <c r="B284" s="16" t="s">
        <v>351</v>
      </c>
      <c r="C284" s="17"/>
      <c r="D284" s="17"/>
      <c r="E284" s="17"/>
      <c r="F284" s="17"/>
      <c r="G284" s="19" t="s">
        <v>789</v>
      </c>
      <c r="H284" s="20">
        <v>2481.5500000000002</v>
      </c>
      <c r="I284" s="20">
        <v>2016.59</v>
      </c>
      <c r="J284" s="20">
        <v>0</v>
      </c>
      <c r="K284" s="20">
        <v>4498.1400000000003</v>
      </c>
      <c r="L284" s="20"/>
    </row>
    <row r="285" spans="1:12" x14ac:dyDescent="0.3">
      <c r="A285" s="18" t="s">
        <v>790</v>
      </c>
      <c r="B285" s="16" t="s">
        <v>351</v>
      </c>
      <c r="C285" s="17"/>
      <c r="D285" s="17"/>
      <c r="E285" s="17"/>
      <c r="F285" s="17"/>
      <c r="G285" s="19" t="s">
        <v>791</v>
      </c>
      <c r="H285" s="20">
        <v>202.71</v>
      </c>
      <c r="I285" s="20">
        <v>42.12</v>
      </c>
      <c r="J285" s="20">
        <v>0</v>
      </c>
      <c r="K285" s="20">
        <v>244.83</v>
      </c>
      <c r="L285" s="20"/>
    </row>
    <row r="286" spans="1:12" x14ac:dyDescent="0.3">
      <c r="A286" s="18" t="s">
        <v>792</v>
      </c>
      <c r="B286" s="16" t="s">
        <v>351</v>
      </c>
      <c r="C286" s="17"/>
      <c r="D286" s="17"/>
      <c r="E286" s="17"/>
      <c r="F286" s="17"/>
      <c r="G286" s="19" t="s">
        <v>793</v>
      </c>
      <c r="H286" s="20">
        <v>902.17</v>
      </c>
      <c r="I286" s="20">
        <v>510.4</v>
      </c>
      <c r="J286" s="20">
        <v>0</v>
      </c>
      <c r="K286" s="20">
        <v>1412.57</v>
      </c>
      <c r="L286" s="20"/>
    </row>
    <row r="287" spans="1:12" x14ac:dyDescent="0.3">
      <c r="A287" s="18" t="s">
        <v>794</v>
      </c>
      <c r="B287" s="16" t="s">
        <v>351</v>
      </c>
      <c r="C287" s="17"/>
      <c r="D287" s="17"/>
      <c r="E287" s="17"/>
      <c r="F287" s="17"/>
      <c r="G287" s="19" t="s">
        <v>795</v>
      </c>
      <c r="H287" s="20">
        <v>2210.1999999999998</v>
      </c>
      <c r="I287" s="20">
        <v>0</v>
      </c>
      <c r="J287" s="20">
        <v>0</v>
      </c>
      <c r="K287" s="20">
        <v>2210.1999999999998</v>
      </c>
      <c r="L287" s="20"/>
    </row>
    <row r="288" spans="1:12" x14ac:dyDescent="0.3">
      <c r="A288" s="18" t="s">
        <v>796</v>
      </c>
      <c r="B288" s="16" t="s">
        <v>351</v>
      </c>
      <c r="C288" s="17"/>
      <c r="D288" s="17"/>
      <c r="E288" s="17"/>
      <c r="F288" s="17"/>
      <c r="G288" s="19" t="s">
        <v>797</v>
      </c>
      <c r="H288" s="20">
        <v>39060.800000000003</v>
      </c>
      <c r="I288" s="20">
        <v>3950.61</v>
      </c>
      <c r="J288" s="20">
        <v>0</v>
      </c>
      <c r="K288" s="20">
        <v>43011.41</v>
      </c>
      <c r="L288" s="20"/>
    </row>
    <row r="289" spans="1:12" x14ac:dyDescent="0.3">
      <c r="A289" s="18" t="s">
        <v>798</v>
      </c>
      <c r="B289" s="16" t="s">
        <v>351</v>
      </c>
      <c r="C289" s="17"/>
      <c r="D289" s="17"/>
      <c r="E289" s="17"/>
      <c r="F289" s="17"/>
      <c r="G289" s="19" t="s">
        <v>799</v>
      </c>
      <c r="H289" s="20">
        <v>495.37</v>
      </c>
      <c r="I289" s="20">
        <v>16.920000000000002</v>
      </c>
      <c r="J289" s="20">
        <v>0</v>
      </c>
      <c r="K289" s="20">
        <v>512.29</v>
      </c>
      <c r="L289" s="20"/>
    </row>
    <row r="290" spans="1:12" x14ac:dyDescent="0.3">
      <c r="A290" s="18" t="s">
        <v>800</v>
      </c>
      <c r="B290" s="16" t="s">
        <v>351</v>
      </c>
      <c r="C290" s="17"/>
      <c r="D290" s="17"/>
      <c r="E290" s="17"/>
      <c r="F290" s="17"/>
      <c r="G290" s="19" t="s">
        <v>801</v>
      </c>
      <c r="H290" s="20">
        <v>8907.52</v>
      </c>
      <c r="I290" s="20">
        <v>6628.16</v>
      </c>
      <c r="J290" s="20">
        <v>0</v>
      </c>
      <c r="K290" s="20">
        <v>15535.68</v>
      </c>
      <c r="L290" s="20"/>
    </row>
    <row r="291" spans="1:12" x14ac:dyDescent="0.3">
      <c r="A291" s="18" t="s">
        <v>802</v>
      </c>
      <c r="B291" s="16" t="s">
        <v>351</v>
      </c>
      <c r="C291" s="17"/>
      <c r="D291" s="17"/>
      <c r="E291" s="17"/>
      <c r="F291" s="17"/>
      <c r="G291" s="19" t="s">
        <v>803</v>
      </c>
      <c r="H291" s="20">
        <v>6770.48</v>
      </c>
      <c r="I291" s="20">
        <v>580.29</v>
      </c>
      <c r="J291" s="20">
        <v>0</v>
      </c>
      <c r="K291" s="20">
        <v>7350.77</v>
      </c>
      <c r="L291" s="20">
        <f>I291-J291</f>
        <v>580.29</v>
      </c>
    </row>
    <row r="292" spans="1:12" x14ac:dyDescent="0.3">
      <c r="A292" s="22" t="s">
        <v>351</v>
      </c>
      <c r="B292" s="16" t="s">
        <v>351</v>
      </c>
      <c r="C292" s="17"/>
      <c r="D292" s="17"/>
      <c r="E292" s="17"/>
      <c r="F292" s="17"/>
      <c r="G292" s="23" t="s">
        <v>351</v>
      </c>
      <c r="H292" s="24"/>
      <c r="I292" s="24"/>
      <c r="J292" s="24"/>
      <c r="K292" s="24"/>
      <c r="L292" s="24"/>
    </row>
    <row r="293" spans="1:12" x14ac:dyDescent="0.3">
      <c r="A293" s="10" t="s">
        <v>804</v>
      </c>
      <c r="B293" s="16" t="s">
        <v>351</v>
      </c>
      <c r="C293" s="17"/>
      <c r="D293" s="17"/>
      <c r="E293" s="17"/>
      <c r="F293" s="11" t="s">
        <v>805</v>
      </c>
      <c r="G293" s="12"/>
      <c r="H293" s="13">
        <v>10653</v>
      </c>
      <c r="I293" s="13">
        <v>538.16999999999996</v>
      </c>
      <c r="J293" s="13">
        <v>0</v>
      </c>
      <c r="K293" s="13">
        <v>11191.17</v>
      </c>
      <c r="L293" s="13">
        <f>I293-J293</f>
        <v>538.16999999999996</v>
      </c>
    </row>
    <row r="294" spans="1:12" x14ac:dyDescent="0.3">
      <c r="A294" s="18" t="s">
        <v>806</v>
      </c>
      <c r="B294" s="16" t="s">
        <v>351</v>
      </c>
      <c r="C294" s="17"/>
      <c r="D294" s="17"/>
      <c r="E294" s="17"/>
      <c r="F294" s="17"/>
      <c r="G294" s="19" t="s">
        <v>807</v>
      </c>
      <c r="H294" s="20">
        <v>10653</v>
      </c>
      <c r="I294" s="20">
        <v>0</v>
      </c>
      <c r="J294" s="20">
        <v>0</v>
      </c>
      <c r="K294" s="20">
        <v>10653</v>
      </c>
      <c r="L294" s="20"/>
    </row>
    <row r="295" spans="1:12" x14ac:dyDescent="0.3">
      <c r="A295" s="18" t="s">
        <v>808</v>
      </c>
      <c r="B295" s="16" t="s">
        <v>351</v>
      </c>
      <c r="C295" s="17"/>
      <c r="D295" s="17"/>
      <c r="E295" s="17"/>
      <c r="F295" s="17"/>
      <c r="G295" s="19" t="s">
        <v>809</v>
      </c>
      <c r="H295" s="20">
        <v>0</v>
      </c>
      <c r="I295" s="20">
        <v>538.16999999999996</v>
      </c>
      <c r="J295" s="20">
        <v>0</v>
      </c>
      <c r="K295" s="20">
        <v>538.16999999999996</v>
      </c>
      <c r="L295" s="20"/>
    </row>
    <row r="296" spans="1:12" x14ac:dyDescent="0.3">
      <c r="A296" s="22" t="s">
        <v>351</v>
      </c>
      <c r="B296" s="16" t="s">
        <v>351</v>
      </c>
      <c r="C296" s="17"/>
      <c r="D296" s="17"/>
      <c r="E296" s="17"/>
      <c r="F296" s="17"/>
      <c r="G296" s="23" t="s">
        <v>351</v>
      </c>
      <c r="H296" s="24"/>
      <c r="I296" s="24"/>
      <c r="J296" s="24"/>
      <c r="K296" s="24"/>
      <c r="L296" s="24"/>
    </row>
    <row r="297" spans="1:12" x14ac:dyDescent="0.3">
      <c r="A297" s="10" t="s">
        <v>810</v>
      </c>
      <c r="B297" s="16" t="s">
        <v>351</v>
      </c>
      <c r="C297" s="17"/>
      <c r="D297" s="17"/>
      <c r="E297" s="17"/>
      <c r="F297" s="11" t="s">
        <v>811</v>
      </c>
      <c r="G297" s="12"/>
      <c r="H297" s="13">
        <v>3180</v>
      </c>
      <c r="I297" s="13">
        <v>236.23</v>
      </c>
      <c r="J297" s="13">
        <v>0</v>
      </c>
      <c r="K297" s="13">
        <v>3416.23</v>
      </c>
      <c r="L297" s="13">
        <f>I297-J297</f>
        <v>236.23</v>
      </c>
    </row>
    <row r="298" spans="1:12" x14ac:dyDescent="0.3">
      <c r="A298" s="18" t="s">
        <v>812</v>
      </c>
      <c r="B298" s="16" t="s">
        <v>351</v>
      </c>
      <c r="C298" s="17"/>
      <c r="D298" s="17"/>
      <c r="E298" s="17"/>
      <c r="F298" s="17"/>
      <c r="G298" s="19" t="s">
        <v>813</v>
      </c>
      <c r="H298" s="20">
        <v>3180</v>
      </c>
      <c r="I298" s="20">
        <v>236.23</v>
      </c>
      <c r="J298" s="20">
        <v>0</v>
      </c>
      <c r="K298" s="20">
        <v>3416.23</v>
      </c>
      <c r="L298" s="20"/>
    </row>
    <row r="299" spans="1:12" x14ac:dyDescent="0.3">
      <c r="A299" s="22" t="s">
        <v>351</v>
      </c>
      <c r="B299" s="16" t="s">
        <v>351</v>
      </c>
      <c r="C299" s="17"/>
      <c r="D299" s="17"/>
      <c r="E299" s="17"/>
      <c r="F299" s="17"/>
      <c r="G299" s="23" t="s">
        <v>351</v>
      </c>
      <c r="H299" s="24"/>
      <c r="I299" s="24"/>
      <c r="J299" s="24"/>
      <c r="K299" s="24"/>
      <c r="L299" s="24"/>
    </row>
    <row r="300" spans="1:12" x14ac:dyDescent="0.3">
      <c r="A300" s="10" t="s">
        <v>814</v>
      </c>
      <c r="B300" s="15" t="s">
        <v>351</v>
      </c>
      <c r="C300" s="11" t="s">
        <v>815</v>
      </c>
      <c r="D300" s="12"/>
      <c r="E300" s="12"/>
      <c r="F300" s="12"/>
      <c r="G300" s="12"/>
      <c r="H300" s="13">
        <v>1444272.38</v>
      </c>
      <c r="I300" s="13">
        <v>109476.33</v>
      </c>
      <c r="J300" s="13">
        <v>0.01</v>
      </c>
      <c r="K300" s="13">
        <v>1553748.7</v>
      </c>
      <c r="L300" s="13"/>
    </row>
    <row r="301" spans="1:12" x14ac:dyDescent="0.3">
      <c r="A301" s="10" t="s">
        <v>816</v>
      </c>
      <c r="B301" s="16" t="s">
        <v>351</v>
      </c>
      <c r="C301" s="17"/>
      <c r="D301" s="11" t="s">
        <v>815</v>
      </c>
      <c r="E301" s="12"/>
      <c r="F301" s="12"/>
      <c r="G301" s="12"/>
      <c r="H301" s="13">
        <v>1444272.38</v>
      </c>
      <c r="I301" s="13">
        <v>109476.33</v>
      </c>
      <c r="J301" s="13">
        <v>0.01</v>
      </c>
      <c r="K301" s="13">
        <v>1553748.7</v>
      </c>
      <c r="L301" s="13"/>
    </row>
    <row r="302" spans="1:12" x14ac:dyDescent="0.3">
      <c r="A302" s="10" t="s">
        <v>817</v>
      </c>
      <c r="B302" s="16" t="s">
        <v>351</v>
      </c>
      <c r="C302" s="17"/>
      <c r="D302" s="17"/>
      <c r="E302" s="11" t="s">
        <v>815</v>
      </c>
      <c r="F302" s="12"/>
      <c r="G302" s="12"/>
      <c r="H302" s="13">
        <v>1444272.38</v>
      </c>
      <c r="I302" s="13">
        <v>109476.33</v>
      </c>
      <c r="J302" s="13">
        <v>0.01</v>
      </c>
      <c r="K302" s="13">
        <v>1553748.7</v>
      </c>
      <c r="L302" s="13"/>
    </row>
    <row r="303" spans="1:12" x14ac:dyDescent="0.3">
      <c r="A303" s="10" t="s">
        <v>818</v>
      </c>
      <c r="B303" s="16" t="s">
        <v>351</v>
      </c>
      <c r="C303" s="17"/>
      <c r="D303" s="17"/>
      <c r="E303" s="17"/>
      <c r="F303" s="11" t="s">
        <v>819</v>
      </c>
      <c r="G303" s="12"/>
      <c r="H303" s="13">
        <v>1099308.31</v>
      </c>
      <c r="I303" s="13">
        <v>93889.19</v>
      </c>
      <c r="J303" s="13">
        <v>0</v>
      </c>
      <c r="K303" s="13">
        <v>1193197.5</v>
      </c>
      <c r="L303" s="13">
        <f>I303-J303</f>
        <v>93889.19</v>
      </c>
    </row>
    <row r="304" spans="1:12" x14ac:dyDescent="0.3">
      <c r="A304" s="18" t="s">
        <v>820</v>
      </c>
      <c r="B304" s="16" t="s">
        <v>351</v>
      </c>
      <c r="C304" s="17"/>
      <c r="D304" s="17"/>
      <c r="E304" s="17"/>
      <c r="F304" s="17"/>
      <c r="G304" s="19" t="s">
        <v>821</v>
      </c>
      <c r="H304" s="20">
        <v>40612</v>
      </c>
      <c r="I304" s="20">
        <v>28906.240000000002</v>
      </c>
      <c r="J304" s="20">
        <v>0</v>
      </c>
      <c r="K304" s="20">
        <v>69518.240000000005</v>
      </c>
      <c r="L304" s="20"/>
    </row>
    <row r="305" spans="1:12" x14ac:dyDescent="0.3">
      <c r="A305" s="18" t="s">
        <v>822</v>
      </c>
      <c r="B305" s="16" t="s">
        <v>351</v>
      </c>
      <c r="C305" s="17"/>
      <c r="D305" s="17"/>
      <c r="E305" s="17"/>
      <c r="F305" s="17"/>
      <c r="G305" s="19" t="s">
        <v>823</v>
      </c>
      <c r="H305" s="20">
        <v>0</v>
      </c>
      <c r="I305" s="20">
        <v>4410</v>
      </c>
      <c r="J305" s="20">
        <v>0</v>
      </c>
      <c r="K305" s="20">
        <v>4410</v>
      </c>
      <c r="L305" s="20"/>
    </row>
    <row r="306" spans="1:12" x14ac:dyDescent="0.3">
      <c r="A306" s="18" t="s">
        <v>826</v>
      </c>
      <c r="B306" s="16" t="s">
        <v>351</v>
      </c>
      <c r="C306" s="17"/>
      <c r="D306" s="17"/>
      <c r="E306" s="17"/>
      <c r="F306" s="17"/>
      <c r="G306" s="19" t="s">
        <v>827</v>
      </c>
      <c r="H306" s="20">
        <v>42380</v>
      </c>
      <c r="I306" s="20">
        <v>8476</v>
      </c>
      <c r="J306" s="20">
        <v>0</v>
      </c>
      <c r="K306" s="20">
        <v>50856</v>
      </c>
      <c r="L306" s="20"/>
    </row>
    <row r="307" spans="1:12" x14ac:dyDescent="0.3">
      <c r="A307" s="18" t="s">
        <v>828</v>
      </c>
      <c r="B307" s="16" t="s">
        <v>351</v>
      </c>
      <c r="C307" s="17"/>
      <c r="D307" s="17"/>
      <c r="E307" s="17"/>
      <c r="F307" s="17"/>
      <c r="G307" s="19" t="s">
        <v>829</v>
      </c>
      <c r="H307" s="20">
        <v>1591.49</v>
      </c>
      <c r="I307" s="20">
        <v>243.54</v>
      </c>
      <c r="J307" s="20">
        <v>0</v>
      </c>
      <c r="K307" s="20">
        <v>1835.03</v>
      </c>
      <c r="L307" s="20"/>
    </row>
    <row r="308" spans="1:12" x14ac:dyDescent="0.3">
      <c r="A308" s="18" t="s">
        <v>830</v>
      </c>
      <c r="B308" s="16" t="s">
        <v>351</v>
      </c>
      <c r="C308" s="17"/>
      <c r="D308" s="17"/>
      <c r="E308" s="17"/>
      <c r="F308" s="17"/>
      <c r="G308" s="19" t="s">
        <v>831</v>
      </c>
      <c r="H308" s="20">
        <v>40817.910000000003</v>
      </c>
      <c r="I308" s="20">
        <v>12907.85</v>
      </c>
      <c r="J308" s="20">
        <v>0</v>
      </c>
      <c r="K308" s="20">
        <v>53725.760000000002</v>
      </c>
      <c r="L308" s="20"/>
    </row>
    <row r="309" spans="1:12" x14ac:dyDescent="0.3">
      <c r="A309" s="18" t="s">
        <v>832</v>
      </c>
      <c r="B309" s="16" t="s">
        <v>351</v>
      </c>
      <c r="C309" s="17"/>
      <c r="D309" s="17"/>
      <c r="E309" s="17"/>
      <c r="F309" s="17"/>
      <c r="G309" s="19" t="s">
        <v>833</v>
      </c>
      <c r="H309" s="20">
        <v>973906.91</v>
      </c>
      <c r="I309" s="20">
        <v>38945.56</v>
      </c>
      <c r="J309" s="20">
        <v>0</v>
      </c>
      <c r="K309" s="20">
        <v>1012852.47</v>
      </c>
      <c r="L309" s="20"/>
    </row>
    <row r="310" spans="1:12" x14ac:dyDescent="0.3">
      <c r="A310" s="22" t="s">
        <v>351</v>
      </c>
      <c r="B310" s="16" t="s">
        <v>351</v>
      </c>
      <c r="C310" s="17"/>
      <c r="D310" s="17"/>
      <c r="E310" s="17"/>
      <c r="F310" s="17"/>
      <c r="G310" s="23" t="s">
        <v>351</v>
      </c>
      <c r="H310" s="24"/>
      <c r="I310" s="24"/>
      <c r="J310" s="24"/>
      <c r="K310" s="24"/>
      <c r="L310" s="24"/>
    </row>
    <row r="311" spans="1:12" x14ac:dyDescent="0.3">
      <c r="A311" s="10" t="s">
        <v>836</v>
      </c>
      <c r="B311" s="16" t="s">
        <v>351</v>
      </c>
      <c r="C311" s="17"/>
      <c r="D311" s="17"/>
      <c r="E311" s="17"/>
      <c r="F311" s="11" t="s">
        <v>837</v>
      </c>
      <c r="G311" s="12"/>
      <c r="H311" s="13">
        <v>7750</v>
      </c>
      <c r="I311" s="13">
        <v>800.01</v>
      </c>
      <c r="J311" s="13">
        <v>0.01</v>
      </c>
      <c r="K311" s="13">
        <v>8550</v>
      </c>
      <c r="L311" s="13">
        <f>I311-J311</f>
        <v>800</v>
      </c>
    </row>
    <row r="312" spans="1:12" x14ac:dyDescent="0.3">
      <c r="A312" s="18" t="s">
        <v>838</v>
      </c>
      <c r="B312" s="16" t="s">
        <v>351</v>
      </c>
      <c r="C312" s="17"/>
      <c r="D312" s="17"/>
      <c r="E312" s="17"/>
      <c r="F312" s="17"/>
      <c r="G312" s="19" t="s">
        <v>839</v>
      </c>
      <c r="H312" s="20">
        <v>4000</v>
      </c>
      <c r="I312" s="20">
        <v>800</v>
      </c>
      <c r="J312" s="20">
        <v>0</v>
      </c>
      <c r="K312" s="20">
        <v>4800</v>
      </c>
      <c r="L312" s="20"/>
    </row>
    <row r="313" spans="1:12" x14ac:dyDescent="0.3">
      <c r="A313" s="18" t="s">
        <v>840</v>
      </c>
      <c r="B313" s="16" t="s">
        <v>351</v>
      </c>
      <c r="C313" s="17"/>
      <c r="D313" s="17"/>
      <c r="E313" s="17"/>
      <c r="F313" s="17"/>
      <c r="G313" s="19" t="s">
        <v>841</v>
      </c>
      <c r="H313" s="20">
        <v>3750</v>
      </c>
      <c r="I313" s="20">
        <v>0.01</v>
      </c>
      <c r="J313" s="20">
        <v>0.01</v>
      </c>
      <c r="K313" s="20">
        <v>3750</v>
      </c>
      <c r="L313" s="20"/>
    </row>
    <row r="314" spans="1:12" x14ac:dyDescent="0.3">
      <c r="A314" s="22" t="s">
        <v>351</v>
      </c>
      <c r="B314" s="16" t="s">
        <v>351</v>
      </c>
      <c r="C314" s="17"/>
      <c r="D314" s="17"/>
      <c r="E314" s="17"/>
      <c r="F314" s="17"/>
      <c r="G314" s="23" t="s">
        <v>351</v>
      </c>
      <c r="H314" s="24"/>
      <c r="I314" s="24"/>
      <c r="J314" s="24"/>
      <c r="K314" s="24"/>
      <c r="L314" s="24"/>
    </row>
    <row r="315" spans="1:12" x14ac:dyDescent="0.3">
      <c r="A315" s="10" t="s">
        <v>842</v>
      </c>
      <c r="B315" s="16" t="s">
        <v>351</v>
      </c>
      <c r="C315" s="17"/>
      <c r="D315" s="17"/>
      <c r="E315" s="17"/>
      <c r="F315" s="11" t="s">
        <v>843</v>
      </c>
      <c r="G315" s="12"/>
      <c r="H315" s="13">
        <v>70905.27</v>
      </c>
      <c r="I315" s="13">
        <v>14087.14</v>
      </c>
      <c r="J315" s="13">
        <v>0</v>
      </c>
      <c r="K315" s="13">
        <v>84992.41</v>
      </c>
      <c r="L315" s="13">
        <f>I315-J315</f>
        <v>14087.14</v>
      </c>
    </row>
    <row r="316" spans="1:12" x14ac:dyDescent="0.3">
      <c r="A316" s="18" t="s">
        <v>844</v>
      </c>
      <c r="B316" s="16" t="s">
        <v>351</v>
      </c>
      <c r="C316" s="17"/>
      <c r="D316" s="17"/>
      <c r="E316" s="17"/>
      <c r="F316" s="17"/>
      <c r="G316" s="19" t="s">
        <v>845</v>
      </c>
      <c r="H316" s="20">
        <v>70905.27</v>
      </c>
      <c r="I316" s="20">
        <v>14087.14</v>
      </c>
      <c r="J316" s="20">
        <v>0</v>
      </c>
      <c r="K316" s="20">
        <v>84992.41</v>
      </c>
      <c r="L316" s="20"/>
    </row>
    <row r="317" spans="1:12" x14ac:dyDescent="0.3">
      <c r="A317" s="22" t="s">
        <v>351</v>
      </c>
      <c r="B317" s="16" t="s">
        <v>351</v>
      </c>
      <c r="C317" s="17"/>
      <c r="D317" s="17"/>
      <c r="E317" s="17"/>
      <c r="F317" s="17"/>
      <c r="G317" s="23" t="s">
        <v>351</v>
      </c>
      <c r="H317" s="24"/>
      <c r="I317" s="24"/>
      <c r="J317" s="24"/>
      <c r="K317" s="24"/>
      <c r="L317" s="24"/>
    </row>
    <row r="318" spans="1:12" x14ac:dyDescent="0.3">
      <c r="A318" s="10" t="s">
        <v>846</v>
      </c>
      <c r="B318" s="16" t="s">
        <v>351</v>
      </c>
      <c r="C318" s="17"/>
      <c r="D318" s="17"/>
      <c r="E318" s="17"/>
      <c r="F318" s="11" t="s">
        <v>805</v>
      </c>
      <c r="G318" s="12"/>
      <c r="H318" s="13">
        <v>266308.8</v>
      </c>
      <c r="I318" s="13">
        <v>699.99</v>
      </c>
      <c r="J318" s="13">
        <v>0</v>
      </c>
      <c r="K318" s="13">
        <v>267008.78999999998</v>
      </c>
      <c r="L318" s="13"/>
    </row>
    <row r="319" spans="1:12" x14ac:dyDescent="0.3">
      <c r="A319" s="18" t="s">
        <v>847</v>
      </c>
      <c r="B319" s="16" t="s">
        <v>351</v>
      </c>
      <c r="C319" s="17"/>
      <c r="D319" s="17"/>
      <c r="E319" s="17"/>
      <c r="F319" s="17"/>
      <c r="G319" s="19" t="s">
        <v>807</v>
      </c>
      <c r="H319" s="20">
        <v>3131.82</v>
      </c>
      <c r="I319" s="20">
        <v>0</v>
      </c>
      <c r="J319" s="20">
        <v>0</v>
      </c>
      <c r="K319" s="20">
        <v>3131.82</v>
      </c>
      <c r="L319" s="20">
        <f t="shared" ref="L319:L321" si="2">I319-J319</f>
        <v>0</v>
      </c>
    </row>
    <row r="320" spans="1:12" x14ac:dyDescent="0.3">
      <c r="A320" s="18" t="s">
        <v>850</v>
      </c>
      <c r="B320" s="16" t="s">
        <v>351</v>
      </c>
      <c r="C320" s="17"/>
      <c r="D320" s="17"/>
      <c r="E320" s="17"/>
      <c r="F320" s="17"/>
      <c r="G320" s="19" t="s">
        <v>851</v>
      </c>
      <c r="H320" s="20">
        <v>246347.88</v>
      </c>
      <c r="I320" s="20">
        <v>0</v>
      </c>
      <c r="J320" s="20">
        <v>0</v>
      </c>
      <c r="K320" s="20">
        <v>246347.88</v>
      </c>
      <c r="L320" s="20">
        <f t="shared" si="2"/>
        <v>0</v>
      </c>
    </row>
    <row r="321" spans="1:12" x14ac:dyDescent="0.3">
      <c r="A321" s="18" t="s">
        <v>852</v>
      </c>
      <c r="B321" s="16" t="s">
        <v>351</v>
      </c>
      <c r="C321" s="17"/>
      <c r="D321" s="17"/>
      <c r="E321" s="17"/>
      <c r="F321" s="17"/>
      <c r="G321" s="19" t="s">
        <v>809</v>
      </c>
      <c r="H321" s="20">
        <v>16829.099999999999</v>
      </c>
      <c r="I321" s="20">
        <v>699.99</v>
      </c>
      <c r="J321" s="20">
        <v>0</v>
      </c>
      <c r="K321" s="20">
        <v>17529.09</v>
      </c>
      <c r="L321" s="20">
        <f t="shared" si="2"/>
        <v>699.99</v>
      </c>
    </row>
    <row r="322" spans="1:12" x14ac:dyDescent="0.3">
      <c r="A322" s="22" t="s">
        <v>351</v>
      </c>
      <c r="B322" s="16" t="s">
        <v>351</v>
      </c>
      <c r="C322" s="17"/>
      <c r="D322" s="17"/>
      <c r="E322" s="17"/>
      <c r="F322" s="17"/>
      <c r="G322" s="23" t="s">
        <v>351</v>
      </c>
      <c r="H322" s="24"/>
      <c r="I322" s="24"/>
      <c r="J322" s="24"/>
      <c r="K322" s="24"/>
      <c r="L322" s="24"/>
    </row>
    <row r="323" spans="1:12" x14ac:dyDescent="0.3">
      <c r="A323" s="10" t="s">
        <v>853</v>
      </c>
      <c r="B323" s="15" t="s">
        <v>351</v>
      </c>
      <c r="C323" s="11" t="s">
        <v>854</v>
      </c>
      <c r="D323" s="12"/>
      <c r="E323" s="12"/>
      <c r="F323" s="12"/>
      <c r="G323" s="12"/>
      <c r="H323" s="13">
        <v>119247.36</v>
      </c>
      <c r="I323" s="13">
        <v>14214.63</v>
      </c>
      <c r="J323" s="13">
        <v>0.04</v>
      </c>
      <c r="K323" s="13">
        <v>133461.95000000001</v>
      </c>
      <c r="L323" s="13"/>
    </row>
    <row r="324" spans="1:12" x14ac:dyDescent="0.3">
      <c r="A324" s="10" t="s">
        <v>855</v>
      </c>
      <c r="B324" s="16" t="s">
        <v>351</v>
      </c>
      <c r="C324" s="17"/>
      <c r="D324" s="11" t="s">
        <v>854</v>
      </c>
      <c r="E324" s="12"/>
      <c r="F324" s="12"/>
      <c r="G324" s="12"/>
      <c r="H324" s="13">
        <v>119247.36</v>
      </c>
      <c r="I324" s="13">
        <v>14214.63</v>
      </c>
      <c r="J324" s="13">
        <v>0.04</v>
      </c>
      <c r="K324" s="13">
        <v>133461.95000000001</v>
      </c>
      <c r="L324" s="13"/>
    </row>
    <row r="325" spans="1:12" x14ac:dyDescent="0.3">
      <c r="A325" s="10" t="s">
        <v>856</v>
      </c>
      <c r="B325" s="16" t="s">
        <v>351</v>
      </c>
      <c r="C325" s="17"/>
      <c r="D325" s="17"/>
      <c r="E325" s="11" t="s">
        <v>857</v>
      </c>
      <c r="F325" s="12"/>
      <c r="G325" s="12"/>
      <c r="H325" s="13">
        <v>119247.36</v>
      </c>
      <c r="I325" s="13">
        <v>14214.63</v>
      </c>
      <c r="J325" s="13">
        <v>0.04</v>
      </c>
      <c r="K325" s="13">
        <v>133461.95000000001</v>
      </c>
      <c r="L325" s="13"/>
    </row>
    <row r="326" spans="1:12" x14ac:dyDescent="0.3">
      <c r="A326" s="10" t="s">
        <v>858</v>
      </c>
      <c r="B326" s="16" t="s">
        <v>351</v>
      </c>
      <c r="C326" s="17"/>
      <c r="D326" s="17"/>
      <c r="E326" s="17"/>
      <c r="F326" s="11" t="s">
        <v>859</v>
      </c>
      <c r="G326" s="12"/>
      <c r="H326" s="13">
        <v>98053.89</v>
      </c>
      <c r="I326" s="13">
        <v>5223.75</v>
      </c>
      <c r="J326" s="13">
        <v>0</v>
      </c>
      <c r="K326" s="13">
        <v>103277.64</v>
      </c>
      <c r="L326" s="13">
        <f>I326-J326</f>
        <v>5223.75</v>
      </c>
    </row>
    <row r="327" spans="1:12" x14ac:dyDescent="0.3">
      <c r="A327" s="18" t="s">
        <v>860</v>
      </c>
      <c r="B327" s="16" t="s">
        <v>351</v>
      </c>
      <c r="C327" s="17"/>
      <c r="D327" s="17"/>
      <c r="E327" s="17"/>
      <c r="F327" s="17"/>
      <c r="G327" s="19" t="s">
        <v>861</v>
      </c>
      <c r="H327" s="20">
        <v>98053.89</v>
      </c>
      <c r="I327" s="20">
        <v>5223.75</v>
      </c>
      <c r="J327" s="20">
        <v>0</v>
      </c>
      <c r="K327" s="20">
        <v>103277.64</v>
      </c>
      <c r="L327" s="20"/>
    </row>
    <row r="328" spans="1:12" x14ac:dyDescent="0.3">
      <c r="A328" s="22" t="s">
        <v>351</v>
      </c>
      <c r="B328" s="16" t="s">
        <v>351</v>
      </c>
      <c r="C328" s="17"/>
      <c r="D328" s="17"/>
      <c r="E328" s="17"/>
      <c r="F328" s="17"/>
      <c r="G328" s="23" t="s">
        <v>351</v>
      </c>
      <c r="H328" s="24"/>
      <c r="I328" s="24"/>
      <c r="J328" s="24"/>
      <c r="K328" s="24"/>
      <c r="L328" s="24"/>
    </row>
    <row r="329" spans="1:12" x14ac:dyDescent="0.3">
      <c r="A329" s="10" t="s">
        <v>862</v>
      </c>
      <c r="B329" s="16" t="s">
        <v>351</v>
      </c>
      <c r="C329" s="17"/>
      <c r="D329" s="17"/>
      <c r="E329" s="17"/>
      <c r="F329" s="11" t="s">
        <v>863</v>
      </c>
      <c r="G329" s="12"/>
      <c r="H329" s="13">
        <v>4500</v>
      </c>
      <c r="I329" s="13">
        <v>3200</v>
      </c>
      <c r="J329" s="13">
        <v>0</v>
      </c>
      <c r="K329" s="13">
        <v>7700</v>
      </c>
      <c r="L329" s="13">
        <f>I329-J329</f>
        <v>3200</v>
      </c>
    </row>
    <row r="330" spans="1:12" x14ac:dyDescent="0.3">
      <c r="A330" s="18" t="s">
        <v>864</v>
      </c>
      <c r="B330" s="16" t="s">
        <v>351</v>
      </c>
      <c r="C330" s="17"/>
      <c r="D330" s="17"/>
      <c r="E330" s="17"/>
      <c r="F330" s="17"/>
      <c r="G330" s="19" t="s">
        <v>865</v>
      </c>
      <c r="H330" s="20">
        <v>4500</v>
      </c>
      <c r="I330" s="20">
        <v>3200</v>
      </c>
      <c r="J330" s="20">
        <v>0</v>
      </c>
      <c r="K330" s="20">
        <v>7700</v>
      </c>
      <c r="L330" s="20"/>
    </row>
    <row r="331" spans="1:12" x14ac:dyDescent="0.3">
      <c r="A331" s="22" t="s">
        <v>351</v>
      </c>
      <c r="B331" s="16" t="s">
        <v>351</v>
      </c>
      <c r="C331" s="17"/>
      <c r="D331" s="17"/>
      <c r="E331" s="17"/>
      <c r="F331" s="17"/>
      <c r="G331" s="23" t="s">
        <v>351</v>
      </c>
      <c r="H331" s="24"/>
      <c r="I331" s="24"/>
      <c r="J331" s="24"/>
      <c r="K331" s="24"/>
      <c r="L331" s="24"/>
    </row>
    <row r="332" spans="1:12" x14ac:dyDescent="0.3">
      <c r="A332" s="10" t="s">
        <v>866</v>
      </c>
      <c r="B332" s="16" t="s">
        <v>351</v>
      </c>
      <c r="C332" s="17"/>
      <c r="D332" s="17"/>
      <c r="E332" s="17"/>
      <c r="F332" s="11" t="s">
        <v>867</v>
      </c>
      <c r="G332" s="12"/>
      <c r="H332" s="13">
        <v>7762.05</v>
      </c>
      <c r="I332" s="13">
        <v>4004.57</v>
      </c>
      <c r="J332" s="13">
        <v>0</v>
      </c>
      <c r="K332" s="13">
        <v>11766.62</v>
      </c>
      <c r="L332" s="13">
        <f>I332-J332</f>
        <v>4004.57</v>
      </c>
    </row>
    <row r="333" spans="1:12" x14ac:dyDescent="0.3">
      <c r="A333" s="18" t="s">
        <v>868</v>
      </c>
      <c r="B333" s="16" t="s">
        <v>351</v>
      </c>
      <c r="C333" s="17"/>
      <c r="D333" s="17"/>
      <c r="E333" s="17"/>
      <c r="F333" s="17"/>
      <c r="G333" s="19" t="s">
        <v>869</v>
      </c>
      <c r="H333" s="20">
        <v>7762.05</v>
      </c>
      <c r="I333" s="20">
        <v>4004.57</v>
      </c>
      <c r="J333" s="20">
        <v>0</v>
      </c>
      <c r="K333" s="20">
        <v>11766.62</v>
      </c>
      <c r="L333" s="20"/>
    </row>
    <row r="334" spans="1:12" x14ac:dyDescent="0.3">
      <c r="A334" s="22" t="s">
        <v>351</v>
      </c>
      <c r="B334" s="16" t="s">
        <v>351</v>
      </c>
      <c r="C334" s="17"/>
      <c r="D334" s="17"/>
      <c r="E334" s="17"/>
      <c r="F334" s="17"/>
      <c r="G334" s="23" t="s">
        <v>351</v>
      </c>
      <c r="H334" s="24"/>
      <c r="I334" s="24"/>
      <c r="J334" s="24"/>
      <c r="K334" s="24"/>
      <c r="L334" s="24"/>
    </row>
    <row r="335" spans="1:12" x14ac:dyDescent="0.3">
      <c r="A335" s="10" t="s">
        <v>870</v>
      </c>
      <c r="B335" s="16" t="s">
        <v>351</v>
      </c>
      <c r="C335" s="17"/>
      <c r="D335" s="17"/>
      <c r="E335" s="17"/>
      <c r="F335" s="11" t="s">
        <v>805</v>
      </c>
      <c r="G335" s="12"/>
      <c r="H335" s="13">
        <v>8931.42</v>
      </c>
      <c r="I335" s="13">
        <v>1786.31</v>
      </c>
      <c r="J335" s="13">
        <v>0.04</v>
      </c>
      <c r="K335" s="13">
        <v>10717.69</v>
      </c>
      <c r="L335" s="13">
        <f>I335-J335</f>
        <v>1786.27</v>
      </c>
    </row>
    <row r="336" spans="1:12" x14ac:dyDescent="0.3">
      <c r="A336" s="18" t="s">
        <v>872</v>
      </c>
      <c r="B336" s="16" t="s">
        <v>351</v>
      </c>
      <c r="C336" s="17"/>
      <c r="D336" s="17"/>
      <c r="E336" s="17"/>
      <c r="F336" s="17"/>
      <c r="G336" s="19" t="s">
        <v>873</v>
      </c>
      <c r="H336" s="20">
        <v>8931.42</v>
      </c>
      <c r="I336" s="20">
        <v>1786.31</v>
      </c>
      <c r="J336" s="20">
        <v>0.04</v>
      </c>
      <c r="K336" s="20">
        <v>10717.69</v>
      </c>
      <c r="L336" s="20"/>
    </row>
    <row r="337" spans="1:12" x14ac:dyDescent="0.3">
      <c r="A337" s="10" t="s">
        <v>351</v>
      </c>
      <c r="B337" s="16" t="s">
        <v>351</v>
      </c>
      <c r="C337" s="17"/>
      <c r="D337" s="17"/>
      <c r="E337" s="11" t="s">
        <v>351</v>
      </c>
      <c r="F337" s="12"/>
      <c r="G337" s="12"/>
      <c r="H337" s="9"/>
      <c r="I337" s="9"/>
      <c r="J337" s="9"/>
      <c r="K337" s="9"/>
      <c r="L337" s="9"/>
    </row>
    <row r="338" spans="1:12" x14ac:dyDescent="0.3">
      <c r="A338" s="10" t="s">
        <v>874</v>
      </c>
      <c r="B338" s="15" t="s">
        <v>351</v>
      </c>
      <c r="C338" s="11" t="s">
        <v>875</v>
      </c>
      <c r="D338" s="12"/>
      <c r="E338" s="12"/>
      <c r="F338" s="12"/>
      <c r="G338" s="12"/>
      <c r="H338" s="13">
        <v>881420.53</v>
      </c>
      <c r="I338" s="13">
        <v>154674.82999999999</v>
      </c>
      <c r="J338" s="13">
        <v>0</v>
      </c>
      <c r="K338" s="13">
        <v>1036095.36</v>
      </c>
      <c r="L338" s="13"/>
    </row>
    <row r="339" spans="1:12" x14ac:dyDescent="0.3">
      <c r="A339" s="10" t="s">
        <v>876</v>
      </c>
      <c r="B339" s="16" t="s">
        <v>351</v>
      </c>
      <c r="C339" s="17"/>
      <c r="D339" s="11" t="s">
        <v>875</v>
      </c>
      <c r="E339" s="12"/>
      <c r="F339" s="12"/>
      <c r="G339" s="12"/>
      <c r="H339" s="13">
        <v>881420.53</v>
      </c>
      <c r="I339" s="13">
        <v>154674.82999999999</v>
      </c>
      <c r="J339" s="13">
        <v>0</v>
      </c>
      <c r="K339" s="13">
        <v>1036095.36</v>
      </c>
      <c r="L339" s="13"/>
    </row>
    <row r="340" spans="1:12" x14ac:dyDescent="0.3">
      <c r="A340" s="10" t="s">
        <v>877</v>
      </c>
      <c r="B340" s="16" t="s">
        <v>351</v>
      </c>
      <c r="C340" s="17"/>
      <c r="D340" s="17"/>
      <c r="E340" s="11" t="s">
        <v>875</v>
      </c>
      <c r="F340" s="12"/>
      <c r="G340" s="12"/>
      <c r="H340" s="13">
        <v>881420.53</v>
      </c>
      <c r="I340" s="13">
        <v>154674.82999999999</v>
      </c>
      <c r="J340" s="13">
        <v>0</v>
      </c>
      <c r="K340" s="13">
        <v>1036095.36</v>
      </c>
      <c r="L340" s="13"/>
    </row>
    <row r="341" spans="1:12" x14ac:dyDescent="0.3">
      <c r="A341" s="10" t="s">
        <v>878</v>
      </c>
      <c r="B341" s="16" t="s">
        <v>351</v>
      </c>
      <c r="C341" s="17"/>
      <c r="D341" s="17"/>
      <c r="E341" s="17"/>
      <c r="F341" s="11" t="s">
        <v>863</v>
      </c>
      <c r="G341" s="12"/>
      <c r="H341" s="13">
        <v>449681.1</v>
      </c>
      <c r="I341" s="13">
        <v>88124.55</v>
      </c>
      <c r="J341" s="13">
        <v>0</v>
      </c>
      <c r="K341" s="13">
        <v>537805.65</v>
      </c>
      <c r="L341" s="13">
        <f>I341-J341</f>
        <v>88124.55</v>
      </c>
    </row>
    <row r="342" spans="1:12" x14ac:dyDescent="0.3">
      <c r="A342" s="18" t="s">
        <v>879</v>
      </c>
      <c r="B342" s="16" t="s">
        <v>351</v>
      </c>
      <c r="C342" s="17"/>
      <c r="D342" s="17"/>
      <c r="E342" s="17"/>
      <c r="F342" s="17"/>
      <c r="G342" s="19" t="s">
        <v>880</v>
      </c>
      <c r="H342" s="20">
        <v>449681.1</v>
      </c>
      <c r="I342" s="20">
        <v>88124.55</v>
      </c>
      <c r="J342" s="20">
        <v>0</v>
      </c>
      <c r="K342" s="20">
        <v>537805.65</v>
      </c>
      <c r="L342" s="20"/>
    </row>
    <row r="343" spans="1:12" x14ac:dyDescent="0.3">
      <c r="A343" s="22" t="s">
        <v>351</v>
      </c>
      <c r="B343" s="16" t="s">
        <v>351</v>
      </c>
      <c r="C343" s="17"/>
      <c r="D343" s="17"/>
      <c r="E343" s="17"/>
      <c r="F343" s="17"/>
      <c r="G343" s="23" t="s">
        <v>351</v>
      </c>
      <c r="H343" s="24"/>
      <c r="I343" s="24"/>
      <c r="J343" s="24"/>
      <c r="K343" s="24"/>
      <c r="L343" s="24"/>
    </row>
    <row r="344" spans="1:12" x14ac:dyDescent="0.3">
      <c r="A344" s="10" t="s">
        <v>881</v>
      </c>
      <c r="B344" s="16" t="s">
        <v>351</v>
      </c>
      <c r="C344" s="17"/>
      <c r="D344" s="17"/>
      <c r="E344" s="17"/>
      <c r="F344" s="11" t="s">
        <v>882</v>
      </c>
      <c r="G344" s="12"/>
      <c r="H344" s="13">
        <v>419332.43</v>
      </c>
      <c r="I344" s="13">
        <v>62022.28</v>
      </c>
      <c r="J344" s="13">
        <v>0</v>
      </c>
      <c r="K344" s="13">
        <v>481354.71</v>
      </c>
      <c r="L344" s="13"/>
    </row>
    <row r="345" spans="1:12" x14ac:dyDescent="0.3">
      <c r="A345" s="18" t="s">
        <v>883</v>
      </c>
      <c r="B345" s="16" t="s">
        <v>351</v>
      </c>
      <c r="C345" s="17"/>
      <c r="D345" s="17"/>
      <c r="E345" s="17"/>
      <c r="F345" s="17"/>
      <c r="G345" s="19" t="s">
        <v>884</v>
      </c>
      <c r="H345" s="20">
        <v>382750</v>
      </c>
      <c r="I345" s="20">
        <v>54520</v>
      </c>
      <c r="J345" s="20">
        <v>0</v>
      </c>
      <c r="K345" s="20">
        <v>437270</v>
      </c>
      <c r="L345" s="20">
        <f t="shared" ref="L345:L346" si="3">I345-J345</f>
        <v>54520</v>
      </c>
    </row>
    <row r="346" spans="1:12" x14ac:dyDescent="0.3">
      <c r="A346" s="18" t="s">
        <v>885</v>
      </c>
      <c r="B346" s="16" t="s">
        <v>351</v>
      </c>
      <c r="C346" s="17"/>
      <c r="D346" s="17"/>
      <c r="E346" s="17"/>
      <c r="F346" s="17"/>
      <c r="G346" s="19" t="s">
        <v>886</v>
      </c>
      <c r="H346" s="20">
        <v>36582.43</v>
      </c>
      <c r="I346" s="20">
        <v>7502.28</v>
      </c>
      <c r="J346" s="20">
        <v>0</v>
      </c>
      <c r="K346" s="20">
        <v>44084.71</v>
      </c>
      <c r="L346" s="20">
        <f t="shared" si="3"/>
        <v>7502.28</v>
      </c>
    </row>
    <row r="347" spans="1:12" x14ac:dyDescent="0.3">
      <c r="A347" s="22" t="s">
        <v>351</v>
      </c>
      <c r="B347" s="16" t="s">
        <v>351</v>
      </c>
      <c r="C347" s="17"/>
      <c r="D347" s="17"/>
      <c r="E347" s="17"/>
      <c r="F347" s="17"/>
      <c r="G347" s="23" t="s">
        <v>351</v>
      </c>
      <c r="H347" s="24"/>
      <c r="I347" s="24"/>
      <c r="J347" s="24"/>
      <c r="K347" s="24"/>
      <c r="L347" s="24"/>
    </row>
    <row r="348" spans="1:12" x14ac:dyDescent="0.3">
      <c r="A348" s="10" t="s">
        <v>887</v>
      </c>
      <c r="B348" s="16" t="s">
        <v>351</v>
      </c>
      <c r="C348" s="17"/>
      <c r="D348" s="17"/>
      <c r="E348" s="17"/>
      <c r="F348" s="11" t="s">
        <v>805</v>
      </c>
      <c r="G348" s="12"/>
      <c r="H348" s="13">
        <v>12407</v>
      </c>
      <c r="I348" s="13">
        <v>4528</v>
      </c>
      <c r="J348" s="13">
        <v>0</v>
      </c>
      <c r="K348" s="13">
        <v>16935</v>
      </c>
      <c r="L348" s="13">
        <f>I348-J348</f>
        <v>4528</v>
      </c>
    </row>
    <row r="349" spans="1:12" x14ac:dyDescent="0.3">
      <c r="A349" s="18" t="s">
        <v>888</v>
      </c>
      <c r="B349" s="16" t="s">
        <v>351</v>
      </c>
      <c r="C349" s="17"/>
      <c r="D349" s="17"/>
      <c r="E349" s="17"/>
      <c r="F349" s="17"/>
      <c r="G349" s="19" t="s">
        <v>807</v>
      </c>
      <c r="H349" s="20">
        <v>11907</v>
      </c>
      <c r="I349" s="20">
        <v>4528</v>
      </c>
      <c r="J349" s="20">
        <v>0</v>
      </c>
      <c r="K349" s="20">
        <v>16435</v>
      </c>
      <c r="L349" s="20"/>
    </row>
    <row r="350" spans="1:12" x14ac:dyDescent="0.3">
      <c r="A350" s="18" t="s">
        <v>889</v>
      </c>
      <c r="B350" s="16" t="s">
        <v>351</v>
      </c>
      <c r="C350" s="17"/>
      <c r="D350" s="17"/>
      <c r="E350" s="17"/>
      <c r="F350" s="17"/>
      <c r="G350" s="19" t="s">
        <v>809</v>
      </c>
      <c r="H350" s="20">
        <v>500</v>
      </c>
      <c r="I350" s="20">
        <v>0</v>
      </c>
      <c r="J350" s="20">
        <v>0</v>
      </c>
      <c r="K350" s="20">
        <v>500</v>
      </c>
      <c r="L350" s="20"/>
    </row>
    <row r="351" spans="1:12" x14ac:dyDescent="0.3">
      <c r="A351" s="22" t="s">
        <v>351</v>
      </c>
      <c r="B351" s="16" t="s">
        <v>351</v>
      </c>
      <c r="C351" s="17"/>
      <c r="D351" s="17"/>
      <c r="E351" s="17"/>
      <c r="F351" s="17"/>
      <c r="G351" s="23" t="s">
        <v>351</v>
      </c>
      <c r="H351" s="24"/>
      <c r="I351" s="24"/>
      <c r="J351" s="24"/>
      <c r="K351" s="24"/>
      <c r="L351" s="24"/>
    </row>
    <row r="352" spans="1:12" x14ac:dyDescent="0.3">
      <c r="A352" s="10" t="s">
        <v>890</v>
      </c>
      <c r="B352" s="15" t="s">
        <v>351</v>
      </c>
      <c r="C352" s="11" t="s">
        <v>891</v>
      </c>
      <c r="D352" s="12"/>
      <c r="E352" s="12"/>
      <c r="F352" s="12"/>
      <c r="G352" s="12"/>
      <c r="H352" s="13">
        <v>796000</v>
      </c>
      <c r="I352" s="13">
        <v>247315.9</v>
      </c>
      <c r="J352" s="13">
        <v>0</v>
      </c>
      <c r="K352" s="13">
        <v>1043315.9</v>
      </c>
      <c r="L352" s="13"/>
    </row>
    <row r="353" spans="1:12" x14ac:dyDescent="0.3">
      <c r="A353" s="10" t="s">
        <v>892</v>
      </c>
      <c r="B353" s="16" t="s">
        <v>351</v>
      </c>
      <c r="C353" s="17"/>
      <c r="D353" s="11" t="s">
        <v>891</v>
      </c>
      <c r="E353" s="12"/>
      <c r="F353" s="12"/>
      <c r="G353" s="12"/>
      <c r="H353" s="13">
        <v>796000</v>
      </c>
      <c r="I353" s="13">
        <v>247315.9</v>
      </c>
      <c r="J353" s="13">
        <v>0</v>
      </c>
      <c r="K353" s="13">
        <v>1043315.9</v>
      </c>
      <c r="L353" s="13"/>
    </row>
    <row r="354" spans="1:12" x14ac:dyDescent="0.3">
      <c r="A354" s="10" t="s">
        <v>893</v>
      </c>
      <c r="B354" s="16" t="s">
        <v>351</v>
      </c>
      <c r="C354" s="17"/>
      <c r="D354" s="17"/>
      <c r="E354" s="11" t="s">
        <v>891</v>
      </c>
      <c r="F354" s="12"/>
      <c r="G354" s="12"/>
      <c r="H354" s="13">
        <v>796000</v>
      </c>
      <c r="I354" s="13">
        <v>247315.9</v>
      </c>
      <c r="J354" s="13">
        <v>0</v>
      </c>
      <c r="K354" s="13">
        <v>1043315.9</v>
      </c>
      <c r="L354" s="13"/>
    </row>
    <row r="355" spans="1:12" x14ac:dyDescent="0.3">
      <c r="A355" s="10" t="s">
        <v>894</v>
      </c>
      <c r="B355" s="16" t="s">
        <v>351</v>
      </c>
      <c r="C355" s="17"/>
      <c r="D355" s="17"/>
      <c r="E355" s="17"/>
      <c r="F355" s="11" t="s">
        <v>895</v>
      </c>
      <c r="G355" s="12"/>
      <c r="H355" s="13">
        <v>26996.080000000002</v>
      </c>
      <c r="I355" s="13">
        <v>26446</v>
      </c>
      <c r="J355" s="13">
        <v>0</v>
      </c>
      <c r="K355" s="13">
        <v>53442.080000000002</v>
      </c>
      <c r="L355" s="13">
        <f>I355-J355</f>
        <v>26446</v>
      </c>
    </row>
    <row r="356" spans="1:12" x14ac:dyDescent="0.3">
      <c r="A356" s="18" t="s">
        <v>896</v>
      </c>
      <c r="B356" s="16" t="s">
        <v>351</v>
      </c>
      <c r="C356" s="17"/>
      <c r="D356" s="17"/>
      <c r="E356" s="17"/>
      <c r="F356" s="17"/>
      <c r="G356" s="19" t="s">
        <v>895</v>
      </c>
      <c r="H356" s="20">
        <v>26996.080000000002</v>
      </c>
      <c r="I356" s="20">
        <v>26446</v>
      </c>
      <c r="J356" s="20">
        <v>0</v>
      </c>
      <c r="K356" s="20">
        <v>53442.080000000002</v>
      </c>
      <c r="L356" s="20"/>
    </row>
    <row r="357" spans="1:12" x14ac:dyDescent="0.3">
      <c r="A357" s="22" t="s">
        <v>351</v>
      </c>
      <c r="B357" s="16" t="s">
        <v>351</v>
      </c>
      <c r="C357" s="17"/>
      <c r="D357" s="17"/>
      <c r="E357" s="17"/>
      <c r="F357" s="17"/>
      <c r="G357" s="23" t="s">
        <v>351</v>
      </c>
      <c r="H357" s="24"/>
      <c r="I357" s="24"/>
      <c r="J357" s="24"/>
      <c r="K357" s="24"/>
      <c r="L357" s="24"/>
    </row>
    <row r="358" spans="1:12" x14ac:dyDescent="0.3">
      <c r="A358" s="10" t="s">
        <v>897</v>
      </c>
      <c r="B358" s="16" t="s">
        <v>351</v>
      </c>
      <c r="C358" s="17"/>
      <c r="D358" s="17"/>
      <c r="E358" s="17"/>
      <c r="F358" s="11" t="s">
        <v>898</v>
      </c>
      <c r="G358" s="12"/>
      <c r="H358" s="13">
        <v>10496</v>
      </c>
      <c r="I358" s="13">
        <v>19046.68</v>
      </c>
      <c r="J358" s="13">
        <v>0</v>
      </c>
      <c r="K358" s="13">
        <v>29542.68</v>
      </c>
      <c r="L358" s="13">
        <f>I358-J358</f>
        <v>19046.68</v>
      </c>
    </row>
    <row r="359" spans="1:12" x14ac:dyDescent="0.3">
      <c r="A359" s="18" t="s">
        <v>899</v>
      </c>
      <c r="B359" s="16" t="s">
        <v>351</v>
      </c>
      <c r="C359" s="17"/>
      <c r="D359" s="17"/>
      <c r="E359" s="17"/>
      <c r="F359" s="17"/>
      <c r="G359" s="19" t="s">
        <v>900</v>
      </c>
      <c r="H359" s="20">
        <v>3200</v>
      </c>
      <c r="I359" s="20">
        <v>0</v>
      </c>
      <c r="J359" s="20">
        <v>0</v>
      </c>
      <c r="K359" s="20">
        <v>3200</v>
      </c>
      <c r="L359" s="20"/>
    </row>
    <row r="360" spans="1:12" x14ac:dyDescent="0.3">
      <c r="A360" s="18" t="s">
        <v>901</v>
      </c>
      <c r="B360" s="16" t="s">
        <v>351</v>
      </c>
      <c r="C360" s="17"/>
      <c r="D360" s="17"/>
      <c r="E360" s="17"/>
      <c r="F360" s="17"/>
      <c r="G360" s="19" t="s">
        <v>902</v>
      </c>
      <c r="H360" s="20">
        <v>7296</v>
      </c>
      <c r="I360" s="20">
        <v>19046.68</v>
      </c>
      <c r="J360" s="20">
        <v>0</v>
      </c>
      <c r="K360" s="20">
        <v>26342.68</v>
      </c>
      <c r="L360" s="20"/>
    </row>
    <row r="361" spans="1:12" x14ac:dyDescent="0.3">
      <c r="A361" s="22" t="s">
        <v>351</v>
      </c>
      <c r="B361" s="16" t="s">
        <v>351</v>
      </c>
      <c r="C361" s="17"/>
      <c r="D361" s="17"/>
      <c r="E361" s="17"/>
      <c r="F361" s="17"/>
      <c r="G361" s="23" t="s">
        <v>351</v>
      </c>
      <c r="H361" s="24"/>
      <c r="I361" s="24"/>
      <c r="J361" s="24"/>
      <c r="K361" s="24"/>
      <c r="L361" s="24"/>
    </row>
    <row r="362" spans="1:12" x14ac:dyDescent="0.3">
      <c r="A362" s="10" t="s">
        <v>903</v>
      </c>
      <c r="B362" s="16" t="s">
        <v>351</v>
      </c>
      <c r="C362" s="17"/>
      <c r="D362" s="17"/>
      <c r="E362" s="17"/>
      <c r="F362" s="11" t="s">
        <v>904</v>
      </c>
      <c r="G362" s="12"/>
      <c r="H362" s="13">
        <v>1056</v>
      </c>
      <c r="I362" s="13">
        <v>0</v>
      </c>
      <c r="J362" s="13">
        <v>0</v>
      </c>
      <c r="K362" s="13">
        <v>1056</v>
      </c>
      <c r="L362" s="13">
        <f>I362-J362</f>
        <v>0</v>
      </c>
    </row>
    <row r="363" spans="1:12" x14ac:dyDescent="0.3">
      <c r="A363" s="18" t="s">
        <v>905</v>
      </c>
      <c r="B363" s="16" t="s">
        <v>351</v>
      </c>
      <c r="C363" s="17"/>
      <c r="D363" s="17"/>
      <c r="E363" s="17"/>
      <c r="F363" s="17"/>
      <c r="G363" s="19" t="s">
        <v>906</v>
      </c>
      <c r="H363" s="20">
        <v>1056</v>
      </c>
      <c r="I363" s="20">
        <v>0</v>
      </c>
      <c r="J363" s="20">
        <v>0</v>
      </c>
      <c r="K363" s="20">
        <v>1056</v>
      </c>
      <c r="L363" s="20"/>
    </row>
    <row r="364" spans="1:12" x14ac:dyDescent="0.3">
      <c r="A364" s="22" t="s">
        <v>351</v>
      </c>
      <c r="B364" s="16" t="s">
        <v>351</v>
      </c>
      <c r="C364" s="17"/>
      <c r="D364" s="17"/>
      <c r="E364" s="17"/>
      <c r="F364" s="17"/>
      <c r="G364" s="23" t="s">
        <v>351</v>
      </c>
      <c r="H364" s="24"/>
      <c r="I364" s="24"/>
      <c r="J364" s="24"/>
      <c r="K364" s="24"/>
      <c r="L364" s="24"/>
    </row>
    <row r="365" spans="1:12" x14ac:dyDescent="0.3">
      <c r="A365" s="10" t="s">
        <v>907</v>
      </c>
      <c r="B365" s="16" t="s">
        <v>351</v>
      </c>
      <c r="C365" s="17"/>
      <c r="D365" s="17"/>
      <c r="E365" s="17"/>
      <c r="F365" s="11" t="s">
        <v>908</v>
      </c>
      <c r="G365" s="12"/>
      <c r="H365" s="13">
        <v>724363.32</v>
      </c>
      <c r="I365" s="13">
        <v>190438.22</v>
      </c>
      <c r="J365" s="13">
        <v>0</v>
      </c>
      <c r="K365" s="13">
        <v>914801.54</v>
      </c>
      <c r="L365" s="13"/>
    </row>
    <row r="366" spans="1:12" x14ac:dyDescent="0.3">
      <c r="A366" s="18" t="s">
        <v>909</v>
      </c>
      <c r="B366" s="16" t="s">
        <v>351</v>
      </c>
      <c r="C366" s="17"/>
      <c r="D366" s="17"/>
      <c r="E366" s="17"/>
      <c r="F366" s="17"/>
      <c r="G366" s="19" t="s">
        <v>869</v>
      </c>
      <c r="H366" s="20">
        <v>24854.799999999999</v>
      </c>
      <c r="I366" s="20">
        <v>1029.5899999999999</v>
      </c>
      <c r="J366" s="20">
        <v>0</v>
      </c>
      <c r="K366" s="20">
        <v>25884.39</v>
      </c>
      <c r="L366" s="20">
        <f t="shared" ref="L366:L372" si="4">I366-J366</f>
        <v>1029.5899999999999</v>
      </c>
    </row>
    <row r="367" spans="1:12" x14ac:dyDescent="0.3">
      <c r="A367" s="18" t="s">
        <v>910</v>
      </c>
      <c r="B367" s="16" t="s">
        <v>351</v>
      </c>
      <c r="C367" s="17"/>
      <c r="D367" s="17"/>
      <c r="E367" s="17"/>
      <c r="F367" s="17"/>
      <c r="G367" s="19" t="s">
        <v>911</v>
      </c>
      <c r="H367" s="20">
        <v>326830</v>
      </c>
      <c r="I367" s="20">
        <v>99498</v>
      </c>
      <c r="J367" s="20">
        <v>0</v>
      </c>
      <c r="K367" s="20">
        <v>426328</v>
      </c>
      <c r="L367" s="20">
        <f t="shared" si="4"/>
        <v>99498</v>
      </c>
    </row>
    <row r="368" spans="1:12" x14ac:dyDescent="0.3">
      <c r="A368" s="18" t="s">
        <v>912</v>
      </c>
      <c r="B368" s="16" t="s">
        <v>351</v>
      </c>
      <c r="C368" s="17"/>
      <c r="D368" s="17"/>
      <c r="E368" s="17"/>
      <c r="F368" s="17"/>
      <c r="G368" s="19" t="s">
        <v>913</v>
      </c>
      <c r="H368" s="20">
        <v>112326.58</v>
      </c>
      <c r="I368" s="20">
        <v>17195.580000000002</v>
      </c>
      <c r="J368" s="20">
        <v>0</v>
      </c>
      <c r="K368" s="20">
        <v>129522.16</v>
      </c>
      <c r="L368" s="20">
        <f t="shared" si="4"/>
        <v>17195.580000000002</v>
      </c>
    </row>
    <row r="369" spans="1:12" x14ac:dyDescent="0.3">
      <c r="A369" s="18" t="s">
        <v>914</v>
      </c>
      <c r="B369" s="16" t="s">
        <v>351</v>
      </c>
      <c r="C369" s="17"/>
      <c r="D369" s="17"/>
      <c r="E369" s="17"/>
      <c r="F369" s="17"/>
      <c r="G369" s="19" t="s">
        <v>915</v>
      </c>
      <c r="H369" s="20">
        <v>45454.98</v>
      </c>
      <c r="I369" s="20">
        <v>23800</v>
      </c>
      <c r="J369" s="20">
        <v>0</v>
      </c>
      <c r="K369" s="20">
        <v>69254.98</v>
      </c>
      <c r="L369" s="20">
        <f t="shared" si="4"/>
        <v>23800</v>
      </c>
    </row>
    <row r="370" spans="1:12" x14ac:dyDescent="0.3">
      <c r="A370" s="18" t="s">
        <v>916</v>
      </c>
      <c r="B370" s="16" t="s">
        <v>351</v>
      </c>
      <c r="C370" s="17"/>
      <c r="D370" s="17"/>
      <c r="E370" s="17"/>
      <c r="F370" s="17"/>
      <c r="G370" s="19" t="s">
        <v>917</v>
      </c>
      <c r="H370" s="20">
        <v>168617.81</v>
      </c>
      <c r="I370" s="20">
        <v>41770.199999999997</v>
      </c>
      <c r="J370" s="20">
        <v>0</v>
      </c>
      <c r="K370" s="20">
        <v>210388.01</v>
      </c>
      <c r="L370" s="20">
        <f t="shared" si="4"/>
        <v>41770.199999999997</v>
      </c>
    </row>
    <row r="371" spans="1:12" x14ac:dyDescent="0.3">
      <c r="A371" s="18" t="s">
        <v>918</v>
      </c>
      <c r="B371" s="16" t="s">
        <v>351</v>
      </c>
      <c r="C371" s="17"/>
      <c r="D371" s="17"/>
      <c r="E371" s="17"/>
      <c r="F371" s="17"/>
      <c r="G371" s="19" t="s">
        <v>919</v>
      </c>
      <c r="H371" s="20">
        <v>22926.9</v>
      </c>
      <c r="I371" s="20">
        <v>930.15</v>
      </c>
      <c r="J371" s="20">
        <v>0</v>
      </c>
      <c r="K371" s="20">
        <v>23857.05</v>
      </c>
      <c r="L371" s="20">
        <f t="shared" si="4"/>
        <v>930.15</v>
      </c>
    </row>
    <row r="372" spans="1:12" x14ac:dyDescent="0.3">
      <c r="A372" s="18" t="s">
        <v>920</v>
      </c>
      <c r="B372" s="16" t="s">
        <v>351</v>
      </c>
      <c r="C372" s="17"/>
      <c r="D372" s="17"/>
      <c r="E372" s="17"/>
      <c r="F372" s="17"/>
      <c r="G372" s="19" t="s">
        <v>921</v>
      </c>
      <c r="H372" s="20">
        <v>17702.509999999998</v>
      </c>
      <c r="I372" s="20">
        <v>6214.7</v>
      </c>
      <c r="J372" s="20">
        <v>0</v>
      </c>
      <c r="K372" s="20">
        <v>23917.21</v>
      </c>
      <c r="L372" s="20">
        <f t="shared" si="4"/>
        <v>6214.7</v>
      </c>
    </row>
    <row r="373" spans="1:12" x14ac:dyDescent="0.3">
      <c r="A373" s="18" t="s">
        <v>922</v>
      </c>
      <c r="B373" s="16" t="s">
        <v>351</v>
      </c>
      <c r="C373" s="17"/>
      <c r="D373" s="17"/>
      <c r="E373" s="17"/>
      <c r="F373" s="17"/>
      <c r="G373" s="19" t="s">
        <v>923</v>
      </c>
      <c r="H373" s="20">
        <v>5649.74</v>
      </c>
      <c r="I373" s="20">
        <v>0</v>
      </c>
      <c r="J373" s="20">
        <v>0</v>
      </c>
      <c r="K373" s="20">
        <v>5649.74</v>
      </c>
      <c r="L373" s="20">
        <f>I373-J373</f>
        <v>0</v>
      </c>
    </row>
    <row r="374" spans="1:12" x14ac:dyDescent="0.3">
      <c r="A374" s="22" t="s">
        <v>351</v>
      </c>
      <c r="B374" s="16" t="s">
        <v>351</v>
      </c>
      <c r="C374" s="17"/>
      <c r="D374" s="17"/>
      <c r="E374" s="17"/>
      <c r="F374" s="17"/>
      <c r="G374" s="23" t="s">
        <v>351</v>
      </c>
      <c r="H374" s="24"/>
      <c r="I374" s="24"/>
      <c r="J374" s="24"/>
      <c r="K374" s="24"/>
      <c r="L374" s="24"/>
    </row>
    <row r="375" spans="1:12" x14ac:dyDescent="0.3">
      <c r="A375" s="10" t="s">
        <v>924</v>
      </c>
      <c r="B375" s="16" t="s">
        <v>351</v>
      </c>
      <c r="C375" s="17"/>
      <c r="D375" s="17"/>
      <c r="E375" s="17"/>
      <c r="F375" s="11" t="s">
        <v>805</v>
      </c>
      <c r="G375" s="12"/>
      <c r="H375" s="13">
        <v>33088.6</v>
      </c>
      <c r="I375" s="13">
        <v>11385</v>
      </c>
      <c r="J375" s="13">
        <v>0</v>
      </c>
      <c r="K375" s="13">
        <v>44473.599999999999</v>
      </c>
      <c r="L375" s="13">
        <f>I375-J375</f>
        <v>11385</v>
      </c>
    </row>
    <row r="376" spans="1:12" x14ac:dyDescent="0.3">
      <c r="A376" s="18" t="s">
        <v>925</v>
      </c>
      <c r="B376" s="16" t="s">
        <v>351</v>
      </c>
      <c r="C376" s="17"/>
      <c r="D376" s="17"/>
      <c r="E376" s="17"/>
      <c r="F376" s="17"/>
      <c r="G376" s="19" t="s">
        <v>807</v>
      </c>
      <c r="H376" s="20">
        <v>4710.6000000000004</v>
      </c>
      <c r="I376" s="20">
        <v>11385</v>
      </c>
      <c r="J376" s="20">
        <v>0</v>
      </c>
      <c r="K376" s="20">
        <v>16095.6</v>
      </c>
      <c r="L376" s="20"/>
    </row>
    <row r="377" spans="1:12" x14ac:dyDescent="0.3">
      <c r="A377" s="18" t="s">
        <v>926</v>
      </c>
      <c r="B377" s="16" t="s">
        <v>351</v>
      </c>
      <c r="C377" s="17"/>
      <c r="D377" s="17"/>
      <c r="E377" s="17"/>
      <c r="F377" s="17"/>
      <c r="G377" s="19" t="s">
        <v>809</v>
      </c>
      <c r="H377" s="20">
        <v>28378</v>
      </c>
      <c r="I377" s="20">
        <v>0</v>
      </c>
      <c r="J377" s="20">
        <v>0</v>
      </c>
      <c r="K377" s="20">
        <v>28378</v>
      </c>
      <c r="L377" s="20"/>
    </row>
    <row r="378" spans="1:12" x14ac:dyDescent="0.3">
      <c r="A378" s="22" t="s">
        <v>351</v>
      </c>
      <c r="B378" s="16" t="s">
        <v>351</v>
      </c>
      <c r="C378" s="17"/>
      <c r="D378" s="17"/>
      <c r="E378" s="17"/>
      <c r="F378" s="17"/>
      <c r="G378" s="23" t="s">
        <v>351</v>
      </c>
      <c r="H378" s="24"/>
      <c r="I378" s="24"/>
      <c r="J378" s="24"/>
      <c r="K378" s="24"/>
      <c r="L378" s="24"/>
    </row>
    <row r="379" spans="1:12" x14ac:dyDescent="0.3">
      <c r="A379" s="10" t="s">
        <v>927</v>
      </c>
      <c r="B379" s="15" t="s">
        <v>351</v>
      </c>
      <c r="C379" s="11" t="s">
        <v>928</v>
      </c>
      <c r="D379" s="12"/>
      <c r="E379" s="12"/>
      <c r="F379" s="12"/>
      <c r="G379" s="12"/>
      <c r="H379" s="13">
        <v>182001.78</v>
      </c>
      <c r="I379" s="13">
        <v>48007.97</v>
      </c>
      <c r="J379" s="13">
        <v>0.03</v>
      </c>
      <c r="K379" s="13">
        <v>230009.72</v>
      </c>
      <c r="L379" s="13"/>
    </row>
    <row r="380" spans="1:12" x14ac:dyDescent="0.3">
      <c r="A380" s="10" t="s">
        <v>929</v>
      </c>
      <c r="B380" s="16" t="s">
        <v>351</v>
      </c>
      <c r="C380" s="17"/>
      <c r="D380" s="11" t="s">
        <v>928</v>
      </c>
      <c r="E380" s="12"/>
      <c r="F380" s="12"/>
      <c r="G380" s="12"/>
      <c r="H380" s="13">
        <v>182001.78</v>
      </c>
      <c r="I380" s="13">
        <v>48007.97</v>
      </c>
      <c r="J380" s="13">
        <v>0.03</v>
      </c>
      <c r="K380" s="13">
        <v>230009.72</v>
      </c>
      <c r="L380" s="13"/>
    </row>
    <row r="381" spans="1:12" x14ac:dyDescent="0.3">
      <c r="A381" s="10" t="s">
        <v>930</v>
      </c>
      <c r="B381" s="16" t="s">
        <v>351</v>
      </c>
      <c r="C381" s="17"/>
      <c r="D381" s="17"/>
      <c r="E381" s="11" t="s">
        <v>928</v>
      </c>
      <c r="F381" s="12"/>
      <c r="G381" s="12"/>
      <c r="H381" s="13">
        <v>182001.78</v>
      </c>
      <c r="I381" s="13">
        <v>48007.97</v>
      </c>
      <c r="J381" s="13">
        <v>0.03</v>
      </c>
      <c r="K381" s="13">
        <v>230009.72</v>
      </c>
      <c r="L381" s="13"/>
    </row>
    <row r="382" spans="1:12" x14ac:dyDescent="0.3">
      <c r="A382" s="10" t="s">
        <v>931</v>
      </c>
      <c r="B382" s="16" t="s">
        <v>351</v>
      </c>
      <c r="C382" s="17"/>
      <c r="D382" s="17"/>
      <c r="E382" s="17"/>
      <c r="F382" s="11" t="s">
        <v>932</v>
      </c>
      <c r="G382" s="12"/>
      <c r="H382" s="13">
        <v>15687.53</v>
      </c>
      <c r="I382" s="13">
        <v>1737.53</v>
      </c>
      <c r="J382" s="13">
        <v>0.03</v>
      </c>
      <c r="K382" s="13">
        <v>17425.03</v>
      </c>
      <c r="L382" s="13">
        <f>I382-J382</f>
        <v>1737.5</v>
      </c>
    </row>
    <row r="383" spans="1:12" x14ac:dyDescent="0.3">
      <c r="A383" s="18" t="s">
        <v>933</v>
      </c>
      <c r="B383" s="16" t="s">
        <v>351</v>
      </c>
      <c r="C383" s="17"/>
      <c r="D383" s="17"/>
      <c r="E383" s="17"/>
      <c r="F383" s="17"/>
      <c r="G383" s="19" t="s">
        <v>934</v>
      </c>
      <c r="H383" s="20">
        <v>8687.5300000000007</v>
      </c>
      <c r="I383" s="20">
        <v>1737.53</v>
      </c>
      <c r="J383" s="20">
        <v>0.03</v>
      </c>
      <c r="K383" s="20">
        <v>10425.030000000001</v>
      </c>
      <c r="L383" s="20"/>
    </row>
    <row r="384" spans="1:12" x14ac:dyDescent="0.3">
      <c r="A384" s="18" t="s">
        <v>935</v>
      </c>
      <c r="B384" s="16" t="s">
        <v>351</v>
      </c>
      <c r="C384" s="17"/>
      <c r="D384" s="17"/>
      <c r="E384" s="17"/>
      <c r="F384" s="17"/>
      <c r="G384" s="19" t="s">
        <v>936</v>
      </c>
      <c r="H384" s="20">
        <v>7000</v>
      </c>
      <c r="I384" s="20">
        <v>0</v>
      </c>
      <c r="J384" s="20">
        <v>0</v>
      </c>
      <c r="K384" s="20">
        <v>7000</v>
      </c>
      <c r="L384" s="20"/>
    </row>
    <row r="385" spans="1:12" x14ac:dyDescent="0.3">
      <c r="A385" s="22" t="s">
        <v>351</v>
      </c>
      <c r="B385" s="16" t="s">
        <v>351</v>
      </c>
      <c r="C385" s="17"/>
      <c r="D385" s="17"/>
      <c r="E385" s="17"/>
      <c r="F385" s="17"/>
      <c r="G385" s="23" t="s">
        <v>351</v>
      </c>
      <c r="H385" s="24"/>
      <c r="I385" s="24"/>
      <c r="J385" s="24"/>
      <c r="K385" s="24"/>
      <c r="L385" s="24"/>
    </row>
    <row r="386" spans="1:12" x14ac:dyDescent="0.3">
      <c r="A386" s="10" t="s">
        <v>937</v>
      </c>
      <c r="B386" s="16" t="s">
        <v>351</v>
      </c>
      <c r="C386" s="17"/>
      <c r="D386" s="17"/>
      <c r="E386" s="17"/>
      <c r="F386" s="11" t="s">
        <v>938</v>
      </c>
      <c r="G386" s="12"/>
      <c r="H386" s="13">
        <v>128767.63</v>
      </c>
      <c r="I386" s="13">
        <v>41270.44</v>
      </c>
      <c r="J386" s="13">
        <v>0</v>
      </c>
      <c r="K386" s="13">
        <v>170038.07</v>
      </c>
      <c r="L386" s="13">
        <f>I386-J386</f>
        <v>41270.44</v>
      </c>
    </row>
    <row r="387" spans="1:12" x14ac:dyDescent="0.3">
      <c r="A387" s="18" t="s">
        <v>939</v>
      </c>
      <c r="B387" s="16" t="s">
        <v>351</v>
      </c>
      <c r="C387" s="17"/>
      <c r="D387" s="17"/>
      <c r="E387" s="17"/>
      <c r="F387" s="17"/>
      <c r="G387" s="19" t="s">
        <v>940</v>
      </c>
      <c r="H387" s="20">
        <v>113101.97</v>
      </c>
      <c r="I387" s="20">
        <v>41270.44</v>
      </c>
      <c r="J387" s="20">
        <v>0</v>
      </c>
      <c r="K387" s="20">
        <v>154372.41</v>
      </c>
      <c r="L387" s="20"/>
    </row>
    <row r="388" spans="1:12" x14ac:dyDescent="0.3">
      <c r="A388" s="18" t="s">
        <v>941</v>
      </c>
      <c r="B388" s="16" t="s">
        <v>351</v>
      </c>
      <c r="C388" s="17"/>
      <c r="D388" s="17"/>
      <c r="E388" s="17"/>
      <c r="F388" s="17"/>
      <c r="G388" s="19" t="s">
        <v>942</v>
      </c>
      <c r="H388" s="20">
        <v>14619.81</v>
      </c>
      <c r="I388" s="20">
        <v>0</v>
      </c>
      <c r="J388" s="20">
        <v>0</v>
      </c>
      <c r="K388" s="20">
        <v>14619.81</v>
      </c>
      <c r="L388" s="20"/>
    </row>
    <row r="389" spans="1:12" x14ac:dyDescent="0.3">
      <c r="A389" s="18" t="s">
        <v>943</v>
      </c>
      <c r="B389" s="16" t="s">
        <v>351</v>
      </c>
      <c r="C389" s="17"/>
      <c r="D389" s="17"/>
      <c r="E389" s="17"/>
      <c r="F389" s="17"/>
      <c r="G389" s="19" t="s">
        <v>944</v>
      </c>
      <c r="H389" s="20">
        <v>1045.8499999999999</v>
      </c>
      <c r="I389" s="20">
        <v>0</v>
      </c>
      <c r="J389" s="20">
        <v>0</v>
      </c>
      <c r="K389" s="20">
        <v>1045.8499999999999</v>
      </c>
      <c r="L389" s="20"/>
    </row>
    <row r="390" spans="1:12" x14ac:dyDescent="0.3">
      <c r="A390" s="22" t="s">
        <v>351</v>
      </c>
      <c r="B390" s="16" t="s">
        <v>351</v>
      </c>
      <c r="C390" s="17"/>
      <c r="D390" s="17"/>
      <c r="E390" s="17"/>
      <c r="F390" s="17"/>
      <c r="G390" s="23" t="s">
        <v>351</v>
      </c>
      <c r="H390" s="24"/>
      <c r="I390" s="24"/>
      <c r="J390" s="24"/>
      <c r="K390" s="24"/>
      <c r="L390" s="24"/>
    </row>
    <row r="391" spans="1:12" x14ac:dyDescent="0.3">
      <c r="A391" s="10" t="s">
        <v>945</v>
      </c>
      <c r="B391" s="16" t="s">
        <v>351</v>
      </c>
      <c r="C391" s="17"/>
      <c r="D391" s="17"/>
      <c r="E391" s="17"/>
      <c r="F391" s="11" t="s">
        <v>946</v>
      </c>
      <c r="G391" s="12"/>
      <c r="H391" s="13">
        <v>37546.620000000003</v>
      </c>
      <c r="I391" s="13">
        <v>5000</v>
      </c>
      <c r="J391" s="13">
        <v>0</v>
      </c>
      <c r="K391" s="13">
        <v>42546.62</v>
      </c>
      <c r="L391" s="13">
        <f>I391-J391</f>
        <v>5000</v>
      </c>
    </row>
    <row r="392" spans="1:12" x14ac:dyDescent="0.3">
      <c r="A392" s="18" t="s">
        <v>947</v>
      </c>
      <c r="B392" s="16" t="s">
        <v>351</v>
      </c>
      <c r="C392" s="17"/>
      <c r="D392" s="17"/>
      <c r="E392" s="17"/>
      <c r="F392" s="17"/>
      <c r="G392" s="19" t="s">
        <v>948</v>
      </c>
      <c r="H392" s="20">
        <v>32546.62</v>
      </c>
      <c r="I392" s="20">
        <v>0</v>
      </c>
      <c r="J392" s="20">
        <v>0</v>
      </c>
      <c r="K392" s="20">
        <v>32546.62</v>
      </c>
      <c r="L392" s="20"/>
    </row>
    <row r="393" spans="1:12" x14ac:dyDescent="0.3">
      <c r="A393" s="18" t="s">
        <v>949</v>
      </c>
      <c r="B393" s="16" t="s">
        <v>351</v>
      </c>
      <c r="C393" s="17"/>
      <c r="D393" s="17"/>
      <c r="E393" s="17"/>
      <c r="F393" s="17"/>
      <c r="G393" s="19" t="s">
        <v>950</v>
      </c>
      <c r="H393" s="20">
        <v>5000</v>
      </c>
      <c r="I393" s="20">
        <v>5000</v>
      </c>
      <c r="J393" s="20">
        <v>0</v>
      </c>
      <c r="K393" s="20">
        <v>10000</v>
      </c>
      <c r="L393" s="20"/>
    </row>
    <row r="394" spans="1:12" x14ac:dyDescent="0.3">
      <c r="A394" s="22" t="s">
        <v>351</v>
      </c>
      <c r="B394" s="16" t="s">
        <v>351</v>
      </c>
      <c r="C394" s="17"/>
      <c r="D394" s="17"/>
      <c r="E394" s="17"/>
      <c r="F394" s="17"/>
      <c r="G394" s="23" t="s">
        <v>351</v>
      </c>
      <c r="H394" s="24"/>
      <c r="I394" s="24"/>
      <c r="J394" s="24"/>
      <c r="K394" s="24"/>
      <c r="L394" s="24"/>
    </row>
    <row r="395" spans="1:12" x14ac:dyDescent="0.3">
      <c r="A395" s="10" t="s">
        <v>951</v>
      </c>
      <c r="B395" s="15" t="s">
        <v>351</v>
      </c>
      <c r="C395" s="11" t="s">
        <v>952</v>
      </c>
      <c r="D395" s="12"/>
      <c r="E395" s="12"/>
      <c r="F395" s="12"/>
      <c r="G395" s="12"/>
      <c r="H395" s="13">
        <v>2290999.9</v>
      </c>
      <c r="I395" s="13">
        <v>521243.89</v>
      </c>
      <c r="J395" s="13">
        <v>0</v>
      </c>
      <c r="K395" s="13">
        <v>2812243.79</v>
      </c>
      <c r="L395" s="13"/>
    </row>
    <row r="396" spans="1:12" x14ac:dyDescent="0.3">
      <c r="A396" s="10" t="s">
        <v>953</v>
      </c>
      <c r="B396" s="16" t="s">
        <v>351</v>
      </c>
      <c r="C396" s="17"/>
      <c r="D396" s="11" t="s">
        <v>952</v>
      </c>
      <c r="E396" s="12"/>
      <c r="F396" s="12"/>
      <c r="G396" s="12"/>
      <c r="H396" s="13">
        <v>2290999.9</v>
      </c>
      <c r="I396" s="13">
        <v>521243.89</v>
      </c>
      <c r="J396" s="13">
        <v>0</v>
      </c>
      <c r="K396" s="13">
        <v>2812243.79</v>
      </c>
      <c r="L396" s="13"/>
    </row>
    <row r="397" spans="1:12" x14ac:dyDescent="0.3">
      <c r="A397" s="10" t="s">
        <v>954</v>
      </c>
      <c r="B397" s="16" t="s">
        <v>351</v>
      </c>
      <c r="C397" s="17"/>
      <c r="D397" s="17"/>
      <c r="E397" s="11" t="s">
        <v>952</v>
      </c>
      <c r="F397" s="12"/>
      <c r="G397" s="12"/>
      <c r="H397" s="13">
        <v>2290999.9</v>
      </c>
      <c r="I397" s="13">
        <v>521243.89</v>
      </c>
      <c r="J397" s="13">
        <v>0</v>
      </c>
      <c r="K397" s="13">
        <v>2812243.79</v>
      </c>
      <c r="L397" s="13"/>
    </row>
    <row r="398" spans="1:12" x14ac:dyDescent="0.3">
      <c r="A398" s="10" t="s">
        <v>955</v>
      </c>
      <c r="B398" s="16" t="s">
        <v>351</v>
      </c>
      <c r="C398" s="17"/>
      <c r="D398" s="17"/>
      <c r="E398" s="17"/>
      <c r="F398" s="11" t="s">
        <v>952</v>
      </c>
      <c r="G398" s="12"/>
      <c r="H398" s="13">
        <v>2290999.9</v>
      </c>
      <c r="I398" s="13">
        <v>521243.89</v>
      </c>
      <c r="J398" s="13">
        <v>0</v>
      </c>
      <c r="K398" s="13">
        <v>2812243.79</v>
      </c>
      <c r="L398" s="13"/>
    </row>
    <row r="399" spans="1:12" x14ac:dyDescent="0.3">
      <c r="A399" s="18" t="s">
        <v>956</v>
      </c>
      <c r="B399" s="16" t="s">
        <v>351</v>
      </c>
      <c r="C399" s="17"/>
      <c r="D399" s="17"/>
      <c r="E399" s="17"/>
      <c r="F399" s="17"/>
      <c r="G399" s="19" t="s">
        <v>957</v>
      </c>
      <c r="H399" s="20">
        <v>2279157.2599999998</v>
      </c>
      <c r="I399" s="20">
        <v>518550.29</v>
      </c>
      <c r="J399" s="20">
        <v>0</v>
      </c>
      <c r="K399" s="20">
        <v>2797707.55</v>
      </c>
      <c r="L399" s="20">
        <f t="shared" ref="L399:L400" si="5">I399-J399</f>
        <v>518550.29</v>
      </c>
    </row>
    <row r="400" spans="1:12" x14ac:dyDescent="0.3">
      <c r="A400" s="18" t="s">
        <v>958</v>
      </c>
      <c r="B400" s="16" t="s">
        <v>351</v>
      </c>
      <c r="C400" s="17"/>
      <c r="D400" s="17"/>
      <c r="E400" s="17"/>
      <c r="F400" s="17"/>
      <c r="G400" s="19" t="s">
        <v>959</v>
      </c>
      <c r="H400" s="20">
        <v>11842.64</v>
      </c>
      <c r="I400" s="20">
        <v>2693.6</v>
      </c>
      <c r="J400" s="20">
        <v>0</v>
      </c>
      <c r="K400" s="20">
        <v>14536.24</v>
      </c>
      <c r="L400" s="20">
        <f t="shared" si="5"/>
        <v>2693.6</v>
      </c>
    </row>
    <row r="401" spans="1:12" x14ac:dyDescent="0.3">
      <c r="A401" s="22" t="s">
        <v>351</v>
      </c>
      <c r="B401" s="16" t="s">
        <v>351</v>
      </c>
      <c r="C401" s="17"/>
      <c r="D401" s="17"/>
      <c r="E401" s="17"/>
      <c r="F401" s="17"/>
      <c r="G401" s="23" t="s">
        <v>351</v>
      </c>
      <c r="H401" s="24"/>
      <c r="I401" s="24"/>
      <c r="J401" s="24"/>
      <c r="K401" s="24"/>
      <c r="L401" s="24"/>
    </row>
    <row r="402" spans="1:12" x14ac:dyDescent="0.3">
      <c r="A402" s="10" t="s">
        <v>960</v>
      </c>
      <c r="B402" s="15" t="s">
        <v>351</v>
      </c>
      <c r="C402" s="11" t="s">
        <v>961</v>
      </c>
      <c r="D402" s="12"/>
      <c r="E402" s="12"/>
      <c r="F402" s="12"/>
      <c r="G402" s="12"/>
      <c r="H402" s="13">
        <v>15742.68</v>
      </c>
      <c r="I402" s="13">
        <v>937.95</v>
      </c>
      <c r="J402" s="13">
        <v>0</v>
      </c>
      <c r="K402" s="13">
        <v>16680.63</v>
      </c>
      <c r="L402" s="13"/>
    </row>
    <row r="403" spans="1:12" x14ac:dyDescent="0.3">
      <c r="A403" s="10" t="s">
        <v>962</v>
      </c>
      <c r="B403" s="16" t="s">
        <v>351</v>
      </c>
      <c r="C403" s="17"/>
      <c r="D403" s="11" t="s">
        <v>961</v>
      </c>
      <c r="E403" s="12"/>
      <c r="F403" s="12"/>
      <c r="G403" s="12"/>
      <c r="H403" s="13">
        <v>15742.68</v>
      </c>
      <c r="I403" s="13">
        <v>937.95</v>
      </c>
      <c r="J403" s="13">
        <v>0</v>
      </c>
      <c r="K403" s="13">
        <v>16680.63</v>
      </c>
      <c r="L403" s="13"/>
    </row>
    <row r="404" spans="1:12" x14ac:dyDescent="0.3">
      <c r="A404" s="10" t="s">
        <v>963</v>
      </c>
      <c r="B404" s="16" t="s">
        <v>351</v>
      </c>
      <c r="C404" s="17"/>
      <c r="D404" s="17"/>
      <c r="E404" s="11" t="s">
        <v>961</v>
      </c>
      <c r="F404" s="12"/>
      <c r="G404" s="12"/>
      <c r="H404" s="13">
        <v>15742.68</v>
      </c>
      <c r="I404" s="13">
        <v>937.95</v>
      </c>
      <c r="J404" s="13">
        <v>0</v>
      </c>
      <c r="K404" s="13">
        <v>16680.63</v>
      </c>
      <c r="L404" s="13"/>
    </row>
    <row r="405" spans="1:12" x14ac:dyDescent="0.3">
      <c r="A405" s="10" t="s">
        <v>964</v>
      </c>
      <c r="B405" s="16" t="s">
        <v>351</v>
      </c>
      <c r="C405" s="17"/>
      <c r="D405" s="17"/>
      <c r="E405" s="17"/>
      <c r="F405" s="11" t="s">
        <v>961</v>
      </c>
      <c r="G405" s="12"/>
      <c r="H405" s="13">
        <v>15742.68</v>
      </c>
      <c r="I405" s="13">
        <v>937.95</v>
      </c>
      <c r="J405" s="13">
        <v>0</v>
      </c>
      <c r="K405" s="13">
        <v>16680.63</v>
      </c>
      <c r="L405" s="13">
        <f>I405-J405</f>
        <v>937.95</v>
      </c>
    </row>
    <row r="406" spans="1:12" x14ac:dyDescent="0.3">
      <c r="A406" s="18" t="s">
        <v>965</v>
      </c>
      <c r="B406" s="16" t="s">
        <v>351</v>
      </c>
      <c r="C406" s="17"/>
      <c r="D406" s="17"/>
      <c r="E406" s="17"/>
      <c r="F406" s="17"/>
      <c r="G406" s="19" t="s">
        <v>591</v>
      </c>
      <c r="H406" s="20">
        <v>12196.12</v>
      </c>
      <c r="I406" s="20">
        <v>217.96</v>
      </c>
      <c r="J406" s="20">
        <v>0</v>
      </c>
      <c r="K406" s="20">
        <v>12414.08</v>
      </c>
      <c r="L406" s="20"/>
    </row>
    <row r="407" spans="1:12" x14ac:dyDescent="0.3">
      <c r="A407" s="18" t="s">
        <v>966</v>
      </c>
      <c r="B407" s="16" t="s">
        <v>351</v>
      </c>
      <c r="C407" s="17"/>
      <c r="D407" s="17"/>
      <c r="E407" s="17"/>
      <c r="F407" s="17"/>
      <c r="G407" s="19" t="s">
        <v>589</v>
      </c>
      <c r="H407" s="20">
        <v>3546.56</v>
      </c>
      <c r="I407" s="20">
        <v>719.99</v>
      </c>
      <c r="J407" s="20">
        <v>0</v>
      </c>
      <c r="K407" s="20">
        <v>4266.55</v>
      </c>
      <c r="L407" s="20"/>
    </row>
    <row r="408" spans="1:12" x14ac:dyDescent="0.3">
      <c r="A408" s="22" t="s">
        <v>351</v>
      </c>
      <c r="B408" s="16" t="s">
        <v>351</v>
      </c>
      <c r="C408" s="17"/>
      <c r="D408" s="17"/>
      <c r="E408" s="17"/>
      <c r="F408" s="17"/>
      <c r="G408" s="23" t="s">
        <v>351</v>
      </c>
      <c r="H408" s="24"/>
      <c r="I408" s="24"/>
      <c r="J408" s="24"/>
      <c r="K408" s="24"/>
      <c r="L408" s="24"/>
    </row>
    <row r="409" spans="1:12" x14ac:dyDescent="0.3">
      <c r="A409" s="10" t="s">
        <v>967</v>
      </c>
      <c r="B409" s="15" t="s">
        <v>351</v>
      </c>
      <c r="C409" s="11" t="s">
        <v>968</v>
      </c>
      <c r="D409" s="12"/>
      <c r="E409" s="12"/>
      <c r="F409" s="12"/>
      <c r="G409" s="12"/>
      <c r="H409" s="13">
        <v>2127.88</v>
      </c>
      <c r="I409" s="13">
        <v>5909.56</v>
      </c>
      <c r="J409" s="13">
        <v>5708.11</v>
      </c>
      <c r="K409" s="13">
        <v>2329.33</v>
      </c>
      <c r="L409" s="13"/>
    </row>
    <row r="410" spans="1:12" x14ac:dyDescent="0.3">
      <c r="A410" s="10" t="s">
        <v>969</v>
      </c>
      <c r="B410" s="16" t="s">
        <v>351</v>
      </c>
      <c r="C410" s="17"/>
      <c r="D410" s="11" t="s">
        <v>968</v>
      </c>
      <c r="E410" s="12"/>
      <c r="F410" s="12"/>
      <c r="G410" s="12"/>
      <c r="H410" s="13">
        <v>2127.88</v>
      </c>
      <c r="I410" s="13">
        <v>5909.56</v>
      </c>
      <c r="J410" s="13">
        <v>5708.11</v>
      </c>
      <c r="K410" s="13">
        <v>2329.33</v>
      </c>
      <c r="L410" s="13"/>
    </row>
    <row r="411" spans="1:12" x14ac:dyDescent="0.3">
      <c r="A411" s="10" t="s">
        <v>970</v>
      </c>
      <c r="B411" s="16" t="s">
        <v>351</v>
      </c>
      <c r="C411" s="17"/>
      <c r="D411" s="17"/>
      <c r="E411" s="11" t="s">
        <v>968</v>
      </c>
      <c r="F411" s="12"/>
      <c r="G411" s="12"/>
      <c r="H411" s="13">
        <v>2127.88</v>
      </c>
      <c r="I411" s="13">
        <v>5909.56</v>
      </c>
      <c r="J411" s="13">
        <v>5708.11</v>
      </c>
      <c r="K411" s="13">
        <v>2329.33</v>
      </c>
      <c r="L411" s="13"/>
    </row>
    <row r="412" spans="1:12" x14ac:dyDescent="0.3">
      <c r="A412" s="10" t="s">
        <v>971</v>
      </c>
      <c r="B412" s="16" t="s">
        <v>351</v>
      </c>
      <c r="C412" s="17"/>
      <c r="D412" s="17"/>
      <c r="E412" s="17"/>
      <c r="F412" s="11" t="s">
        <v>968</v>
      </c>
      <c r="G412" s="12"/>
      <c r="H412" s="13">
        <v>2127.88</v>
      </c>
      <c r="I412" s="13">
        <v>5909.56</v>
      </c>
      <c r="J412" s="13">
        <v>5708.11</v>
      </c>
      <c r="K412" s="13">
        <v>2329.33</v>
      </c>
      <c r="L412" s="13">
        <f>I412-J412</f>
        <v>201.45000000000073</v>
      </c>
    </row>
    <row r="413" spans="1:12" x14ac:dyDescent="0.3">
      <c r="A413" s="18" t="s">
        <v>972</v>
      </c>
      <c r="B413" s="16" t="s">
        <v>351</v>
      </c>
      <c r="C413" s="17"/>
      <c r="D413" s="17"/>
      <c r="E413" s="17"/>
      <c r="F413" s="17"/>
      <c r="G413" s="19" t="s">
        <v>968</v>
      </c>
      <c r="H413" s="20">
        <v>2127.88</v>
      </c>
      <c r="I413" s="20">
        <v>5909.56</v>
      </c>
      <c r="J413" s="20">
        <v>5708.11</v>
      </c>
      <c r="K413" s="20">
        <v>2329.33</v>
      </c>
      <c r="L413" s="20"/>
    </row>
    <row r="414" spans="1:12" x14ac:dyDescent="0.3">
      <c r="A414" s="22" t="s">
        <v>351</v>
      </c>
      <c r="B414" s="16" t="s">
        <v>351</v>
      </c>
      <c r="C414" s="17"/>
      <c r="D414" s="17"/>
      <c r="E414" s="17"/>
      <c r="F414" s="17"/>
      <c r="G414" s="23" t="s">
        <v>351</v>
      </c>
      <c r="H414" s="24"/>
      <c r="I414" s="24"/>
      <c r="J414" s="24"/>
      <c r="K414" s="24"/>
      <c r="L414" s="24"/>
    </row>
    <row r="415" spans="1:12" x14ac:dyDescent="0.3">
      <c r="A415" s="10" t="s">
        <v>973</v>
      </c>
      <c r="B415" s="15" t="s">
        <v>351</v>
      </c>
      <c r="C415" s="11" t="s">
        <v>974</v>
      </c>
      <c r="D415" s="12"/>
      <c r="E415" s="12"/>
      <c r="F415" s="12"/>
      <c r="G415" s="12"/>
      <c r="H415" s="13">
        <v>167851.06</v>
      </c>
      <c r="I415" s="13">
        <v>39476.800000000003</v>
      </c>
      <c r="J415" s="13">
        <v>0</v>
      </c>
      <c r="K415" s="13">
        <v>207327.86</v>
      </c>
      <c r="L415" s="13"/>
    </row>
    <row r="416" spans="1:12" x14ac:dyDescent="0.3">
      <c r="A416" s="10" t="s">
        <v>975</v>
      </c>
      <c r="B416" s="16" t="s">
        <v>351</v>
      </c>
      <c r="C416" s="17"/>
      <c r="D416" s="11" t="s">
        <v>974</v>
      </c>
      <c r="E416" s="12"/>
      <c r="F416" s="12"/>
      <c r="G416" s="12"/>
      <c r="H416" s="13">
        <v>167851.06</v>
      </c>
      <c r="I416" s="13">
        <v>39476.800000000003</v>
      </c>
      <c r="J416" s="13">
        <v>0</v>
      </c>
      <c r="K416" s="13">
        <v>207327.86</v>
      </c>
      <c r="L416" s="13"/>
    </row>
    <row r="417" spans="1:12" x14ac:dyDescent="0.3">
      <c r="A417" s="10" t="s">
        <v>976</v>
      </c>
      <c r="B417" s="16" t="s">
        <v>351</v>
      </c>
      <c r="C417" s="17"/>
      <c r="D417" s="17"/>
      <c r="E417" s="11" t="s">
        <v>974</v>
      </c>
      <c r="F417" s="12"/>
      <c r="G417" s="12"/>
      <c r="H417" s="13">
        <v>167851.06</v>
      </c>
      <c r="I417" s="13">
        <v>39476.800000000003</v>
      </c>
      <c r="J417" s="13">
        <v>0</v>
      </c>
      <c r="K417" s="13">
        <v>207327.86</v>
      </c>
      <c r="L417" s="13"/>
    </row>
    <row r="418" spans="1:12" x14ac:dyDescent="0.3">
      <c r="A418" s="10" t="s">
        <v>977</v>
      </c>
      <c r="B418" s="16" t="s">
        <v>351</v>
      </c>
      <c r="C418" s="17"/>
      <c r="D418" s="17"/>
      <c r="E418" s="17"/>
      <c r="F418" s="11" t="s">
        <v>974</v>
      </c>
      <c r="G418" s="12"/>
      <c r="H418" s="13">
        <v>167851.06</v>
      </c>
      <c r="I418" s="13">
        <v>39476.800000000003</v>
      </c>
      <c r="J418" s="13">
        <v>0</v>
      </c>
      <c r="K418" s="13">
        <v>207327.86</v>
      </c>
      <c r="L418" s="13">
        <f>I418-J418</f>
        <v>39476.800000000003</v>
      </c>
    </row>
    <row r="419" spans="1:12" x14ac:dyDescent="0.3">
      <c r="A419" s="18" t="s">
        <v>978</v>
      </c>
      <c r="B419" s="16" t="s">
        <v>351</v>
      </c>
      <c r="C419" s="17"/>
      <c r="D419" s="17"/>
      <c r="E419" s="17"/>
      <c r="F419" s="17"/>
      <c r="G419" s="19" t="s">
        <v>979</v>
      </c>
      <c r="H419" s="20">
        <v>2751.06</v>
      </c>
      <c r="I419" s="20">
        <v>0</v>
      </c>
      <c r="J419" s="20">
        <v>0</v>
      </c>
      <c r="K419" s="20">
        <v>2751.06</v>
      </c>
      <c r="L419" s="21"/>
    </row>
    <row r="420" spans="1:12" x14ac:dyDescent="0.3">
      <c r="A420" s="18" t="s">
        <v>980</v>
      </c>
      <c r="B420" s="16" t="s">
        <v>351</v>
      </c>
      <c r="C420" s="17"/>
      <c r="D420" s="17"/>
      <c r="E420" s="17"/>
      <c r="F420" s="17"/>
      <c r="G420" s="19" t="s">
        <v>981</v>
      </c>
      <c r="H420" s="20">
        <v>165100</v>
      </c>
      <c r="I420" s="20">
        <v>39476.800000000003</v>
      </c>
      <c r="J420" s="20">
        <v>0</v>
      </c>
      <c r="K420" s="20">
        <v>204576.8</v>
      </c>
      <c r="L420" s="21"/>
    </row>
    <row r="421" spans="1:12" x14ac:dyDescent="0.3">
      <c r="A421" s="22" t="s">
        <v>351</v>
      </c>
      <c r="B421" s="16" t="s">
        <v>351</v>
      </c>
      <c r="C421" s="17"/>
      <c r="D421" s="17"/>
      <c r="E421" s="17"/>
      <c r="F421" s="17"/>
      <c r="G421" s="23" t="s">
        <v>351</v>
      </c>
      <c r="H421" s="24"/>
      <c r="I421" s="24"/>
      <c r="J421" s="24"/>
      <c r="K421" s="24"/>
      <c r="L421" s="25"/>
    </row>
    <row r="422" spans="1:12" x14ac:dyDescent="0.3">
      <c r="A422" s="10" t="s">
        <v>72</v>
      </c>
      <c r="B422" s="11" t="s">
        <v>984</v>
      </c>
      <c r="C422" s="12"/>
      <c r="D422" s="12"/>
      <c r="E422" s="12"/>
      <c r="F422" s="12"/>
      <c r="G422" s="12"/>
      <c r="H422" s="13">
        <v>26880943.079999998</v>
      </c>
      <c r="I422" s="13">
        <v>901.22</v>
      </c>
      <c r="J422" s="13">
        <v>5857329.8799999999</v>
      </c>
      <c r="K422" s="13">
        <v>32737371.739999998</v>
      </c>
      <c r="L422" s="14"/>
    </row>
    <row r="423" spans="1:12" x14ac:dyDescent="0.3">
      <c r="A423" s="10" t="s">
        <v>985</v>
      </c>
      <c r="B423" s="15" t="s">
        <v>351</v>
      </c>
      <c r="C423" s="11" t="s">
        <v>984</v>
      </c>
      <c r="D423" s="12"/>
      <c r="E423" s="12"/>
      <c r="F423" s="12"/>
      <c r="G423" s="12"/>
      <c r="H423" s="13">
        <v>26880943.079999998</v>
      </c>
      <c r="I423" s="13">
        <v>901.22</v>
      </c>
      <c r="J423" s="13">
        <v>5857329.8799999999</v>
      </c>
      <c r="K423" s="13">
        <v>32737371.739999998</v>
      </c>
      <c r="L423" s="14"/>
    </row>
    <row r="424" spans="1:12" x14ac:dyDescent="0.3">
      <c r="A424" s="10" t="s">
        <v>986</v>
      </c>
      <c r="B424" s="16" t="s">
        <v>351</v>
      </c>
      <c r="C424" s="17"/>
      <c r="D424" s="11" t="s">
        <v>984</v>
      </c>
      <c r="E424" s="12"/>
      <c r="F424" s="12"/>
      <c r="G424" s="12"/>
      <c r="H424" s="13">
        <v>26880943.079999998</v>
      </c>
      <c r="I424" s="13">
        <v>901.22</v>
      </c>
      <c r="J424" s="13">
        <v>5857329.8799999999</v>
      </c>
      <c r="K424" s="13">
        <v>32737371.739999998</v>
      </c>
      <c r="L424" s="14"/>
    </row>
    <row r="425" spans="1:12" x14ac:dyDescent="0.3">
      <c r="A425" s="10" t="s">
        <v>987</v>
      </c>
      <c r="B425" s="16" t="s">
        <v>351</v>
      </c>
      <c r="C425" s="17"/>
      <c r="D425" s="17"/>
      <c r="E425" s="11" t="s">
        <v>988</v>
      </c>
      <c r="F425" s="12"/>
      <c r="G425" s="12"/>
      <c r="H425" s="13">
        <v>24355892.18</v>
      </c>
      <c r="I425" s="13">
        <v>0</v>
      </c>
      <c r="J425" s="13">
        <v>5366356.63</v>
      </c>
      <c r="K425" s="13">
        <v>29722248.809999999</v>
      </c>
      <c r="L425" s="14"/>
    </row>
    <row r="426" spans="1:12" x14ac:dyDescent="0.3">
      <c r="A426" s="10" t="s">
        <v>989</v>
      </c>
      <c r="B426" s="16" t="s">
        <v>351</v>
      </c>
      <c r="C426" s="17"/>
      <c r="D426" s="17"/>
      <c r="E426" s="17"/>
      <c r="F426" s="11" t="s">
        <v>988</v>
      </c>
      <c r="G426" s="12"/>
      <c r="H426" s="13">
        <v>24355892.18</v>
      </c>
      <c r="I426" s="13">
        <v>0</v>
      </c>
      <c r="J426" s="13">
        <v>5366356.63</v>
      </c>
      <c r="K426" s="13">
        <v>29722248.809999999</v>
      </c>
      <c r="L426" s="14"/>
    </row>
    <row r="427" spans="1:12" x14ac:dyDescent="0.3">
      <c r="A427" s="18" t="s">
        <v>990</v>
      </c>
      <c r="B427" s="16" t="s">
        <v>351</v>
      </c>
      <c r="C427" s="17"/>
      <c r="D427" s="17"/>
      <c r="E427" s="17"/>
      <c r="F427" s="17"/>
      <c r="G427" s="19" t="s">
        <v>991</v>
      </c>
      <c r="H427" s="20">
        <v>24355892.18</v>
      </c>
      <c r="I427" s="20">
        <v>0</v>
      </c>
      <c r="J427" s="20">
        <v>5366356.63</v>
      </c>
      <c r="K427" s="20">
        <v>29722248.809999999</v>
      </c>
      <c r="L427" s="21"/>
    </row>
    <row r="428" spans="1:12" x14ac:dyDescent="0.3">
      <c r="A428" s="22" t="s">
        <v>351</v>
      </c>
      <c r="B428" s="16" t="s">
        <v>351</v>
      </c>
      <c r="C428" s="17"/>
      <c r="D428" s="17"/>
      <c r="E428" s="17"/>
      <c r="F428" s="17"/>
      <c r="G428" s="23" t="s">
        <v>351</v>
      </c>
      <c r="H428" s="24"/>
      <c r="I428" s="24"/>
      <c r="J428" s="24"/>
      <c r="K428" s="24"/>
      <c r="L428" s="25"/>
    </row>
    <row r="429" spans="1:12" x14ac:dyDescent="0.3">
      <c r="A429" s="10" t="s">
        <v>992</v>
      </c>
      <c r="B429" s="16" t="s">
        <v>351</v>
      </c>
      <c r="C429" s="17"/>
      <c r="D429" s="17"/>
      <c r="E429" s="11" t="s">
        <v>993</v>
      </c>
      <c r="F429" s="12"/>
      <c r="G429" s="12"/>
      <c r="H429" s="13">
        <v>191921.2</v>
      </c>
      <c r="I429" s="13">
        <v>901.22</v>
      </c>
      <c r="J429" s="13">
        <v>45847.1</v>
      </c>
      <c r="K429" s="13">
        <v>236867.08</v>
      </c>
      <c r="L429" s="14"/>
    </row>
    <row r="430" spans="1:12" x14ac:dyDescent="0.3">
      <c r="A430" s="10" t="s">
        <v>994</v>
      </c>
      <c r="B430" s="16" t="s">
        <v>351</v>
      </c>
      <c r="C430" s="17"/>
      <c r="D430" s="17"/>
      <c r="E430" s="17"/>
      <c r="F430" s="11" t="s">
        <v>995</v>
      </c>
      <c r="G430" s="12"/>
      <c r="H430" s="13">
        <v>191921.2</v>
      </c>
      <c r="I430" s="13">
        <v>901.22</v>
      </c>
      <c r="J430" s="13">
        <v>45847.1</v>
      </c>
      <c r="K430" s="13">
        <v>236867.08</v>
      </c>
      <c r="L430" s="14"/>
    </row>
    <row r="431" spans="1:12" x14ac:dyDescent="0.3">
      <c r="A431" s="18" t="s">
        <v>996</v>
      </c>
      <c r="B431" s="16" t="s">
        <v>351</v>
      </c>
      <c r="C431" s="17"/>
      <c r="D431" s="17"/>
      <c r="E431" s="17"/>
      <c r="F431" s="17"/>
      <c r="G431" s="19" t="s">
        <v>997</v>
      </c>
      <c r="H431" s="20">
        <v>191921.2</v>
      </c>
      <c r="I431" s="20">
        <v>901.22</v>
      </c>
      <c r="J431" s="20">
        <v>45847.1</v>
      </c>
      <c r="K431" s="20">
        <v>236867.08</v>
      </c>
      <c r="L431" s="21"/>
    </row>
    <row r="432" spans="1:12" x14ac:dyDescent="0.3">
      <c r="A432" s="22" t="s">
        <v>351</v>
      </c>
      <c r="B432" s="16" t="s">
        <v>351</v>
      </c>
      <c r="C432" s="17"/>
      <c r="D432" s="17"/>
      <c r="E432" s="17"/>
      <c r="F432" s="17"/>
      <c r="G432" s="23" t="s">
        <v>351</v>
      </c>
      <c r="H432" s="24"/>
      <c r="I432" s="24"/>
      <c r="J432" s="24"/>
      <c r="K432" s="24"/>
      <c r="L432" s="25"/>
    </row>
    <row r="433" spans="1:12" x14ac:dyDescent="0.3">
      <c r="A433" s="10" t="s">
        <v>998</v>
      </c>
      <c r="B433" s="16" t="s">
        <v>351</v>
      </c>
      <c r="C433" s="17"/>
      <c r="D433" s="17"/>
      <c r="E433" s="11" t="s">
        <v>999</v>
      </c>
      <c r="F433" s="12"/>
      <c r="G433" s="12"/>
      <c r="H433" s="13">
        <v>1969445.29</v>
      </c>
      <c r="I433" s="13">
        <v>0</v>
      </c>
      <c r="J433" s="13">
        <v>445126.15</v>
      </c>
      <c r="K433" s="13">
        <v>2414571.44</v>
      </c>
      <c r="L433" s="14"/>
    </row>
    <row r="434" spans="1:12" x14ac:dyDescent="0.3">
      <c r="A434" s="10" t="s">
        <v>1000</v>
      </c>
      <c r="B434" s="16" t="s">
        <v>351</v>
      </c>
      <c r="C434" s="17"/>
      <c r="D434" s="17"/>
      <c r="E434" s="17"/>
      <c r="F434" s="11" t="s">
        <v>999</v>
      </c>
      <c r="G434" s="12"/>
      <c r="H434" s="13">
        <v>1969445.29</v>
      </c>
      <c r="I434" s="13">
        <v>0</v>
      </c>
      <c r="J434" s="13">
        <v>445126.15</v>
      </c>
      <c r="K434" s="13">
        <v>2414571.44</v>
      </c>
      <c r="L434" s="14"/>
    </row>
    <row r="435" spans="1:12" x14ac:dyDescent="0.3">
      <c r="A435" s="18" t="s">
        <v>1001</v>
      </c>
      <c r="B435" s="16" t="s">
        <v>351</v>
      </c>
      <c r="C435" s="17"/>
      <c r="D435" s="17"/>
      <c r="E435" s="17"/>
      <c r="F435" s="17"/>
      <c r="G435" s="19" t="s">
        <v>1002</v>
      </c>
      <c r="H435" s="20">
        <v>1965700.93</v>
      </c>
      <c r="I435" s="20">
        <v>0</v>
      </c>
      <c r="J435" s="20">
        <v>444834.58</v>
      </c>
      <c r="K435" s="20">
        <v>2410535.5099999998</v>
      </c>
      <c r="L435" s="21"/>
    </row>
    <row r="436" spans="1:12" x14ac:dyDescent="0.3">
      <c r="A436" s="18" t="s">
        <v>1003</v>
      </c>
      <c r="B436" s="16" t="s">
        <v>351</v>
      </c>
      <c r="C436" s="17"/>
      <c r="D436" s="17"/>
      <c r="E436" s="17"/>
      <c r="F436" s="17"/>
      <c r="G436" s="19" t="s">
        <v>1004</v>
      </c>
      <c r="H436" s="20">
        <v>3744.36</v>
      </c>
      <c r="I436" s="20">
        <v>0</v>
      </c>
      <c r="J436" s="20">
        <v>291.57</v>
      </c>
      <c r="K436" s="20">
        <v>4035.93</v>
      </c>
      <c r="L436" s="21"/>
    </row>
    <row r="437" spans="1:12" x14ac:dyDescent="0.3">
      <c r="A437" s="22" t="s">
        <v>351</v>
      </c>
      <c r="B437" s="16" t="s">
        <v>351</v>
      </c>
      <c r="C437" s="17"/>
      <c r="D437" s="17"/>
      <c r="E437" s="17"/>
      <c r="F437" s="17"/>
      <c r="G437" s="23" t="s">
        <v>351</v>
      </c>
      <c r="H437" s="24"/>
      <c r="I437" s="24"/>
      <c r="J437" s="24"/>
      <c r="K437" s="24"/>
      <c r="L437" s="25"/>
    </row>
    <row r="438" spans="1:12" x14ac:dyDescent="0.3">
      <c r="A438" s="10" t="s">
        <v>1005</v>
      </c>
      <c r="B438" s="16" t="s">
        <v>351</v>
      </c>
      <c r="C438" s="17"/>
      <c r="D438" s="17"/>
      <c r="E438" s="11" t="s">
        <v>1006</v>
      </c>
      <c r="F438" s="12"/>
      <c r="G438" s="12"/>
      <c r="H438" s="13">
        <v>2787.05</v>
      </c>
      <c r="I438" s="13">
        <v>0</v>
      </c>
      <c r="J438" s="13">
        <v>0</v>
      </c>
      <c r="K438" s="13">
        <v>2787.05</v>
      </c>
      <c r="L438" s="14"/>
    </row>
    <row r="439" spans="1:12" x14ac:dyDescent="0.3">
      <c r="A439" s="10" t="s">
        <v>1007</v>
      </c>
      <c r="B439" s="16" t="s">
        <v>351</v>
      </c>
      <c r="C439" s="17"/>
      <c r="D439" s="17"/>
      <c r="E439" s="17"/>
      <c r="F439" s="11" t="s">
        <v>1006</v>
      </c>
      <c r="G439" s="12"/>
      <c r="H439" s="13">
        <v>2787.05</v>
      </c>
      <c r="I439" s="13">
        <v>0</v>
      </c>
      <c r="J439" s="13">
        <v>0</v>
      </c>
      <c r="K439" s="13">
        <v>2787.05</v>
      </c>
      <c r="L439" s="14"/>
    </row>
    <row r="440" spans="1:12" x14ac:dyDescent="0.3">
      <c r="A440" s="18" t="s">
        <v>1008</v>
      </c>
      <c r="B440" s="16" t="s">
        <v>351</v>
      </c>
      <c r="C440" s="17"/>
      <c r="D440" s="17"/>
      <c r="E440" s="17"/>
      <c r="F440" s="17"/>
      <c r="G440" s="19" t="s">
        <v>1009</v>
      </c>
      <c r="H440" s="20">
        <v>2787.05</v>
      </c>
      <c r="I440" s="20">
        <v>0</v>
      </c>
      <c r="J440" s="20">
        <v>0</v>
      </c>
      <c r="K440" s="20">
        <v>2787.05</v>
      </c>
      <c r="L440" s="21"/>
    </row>
    <row r="441" spans="1:12" x14ac:dyDescent="0.3">
      <c r="A441" s="22" t="s">
        <v>351</v>
      </c>
      <c r="B441" s="16" t="s">
        <v>351</v>
      </c>
      <c r="C441" s="17"/>
      <c r="D441" s="17"/>
      <c r="E441" s="17"/>
      <c r="F441" s="17"/>
      <c r="G441" s="23" t="s">
        <v>351</v>
      </c>
      <c r="H441" s="24"/>
      <c r="I441" s="24"/>
      <c r="J441" s="24"/>
      <c r="K441" s="24"/>
      <c r="L441" s="25"/>
    </row>
    <row r="442" spans="1:12" x14ac:dyDescent="0.3">
      <c r="A442" s="10" t="s">
        <v>1010</v>
      </c>
      <c r="B442" s="16" t="s">
        <v>351</v>
      </c>
      <c r="C442" s="17"/>
      <c r="D442" s="17"/>
      <c r="E442" s="11" t="s">
        <v>1011</v>
      </c>
      <c r="F442" s="12"/>
      <c r="G442" s="12"/>
      <c r="H442" s="13">
        <v>358146.3</v>
      </c>
      <c r="I442" s="13">
        <v>0</v>
      </c>
      <c r="J442" s="13">
        <v>0</v>
      </c>
      <c r="K442" s="13">
        <v>358146.3</v>
      </c>
      <c r="L442" s="14"/>
    </row>
    <row r="443" spans="1:12" x14ac:dyDescent="0.3">
      <c r="A443" s="10" t="s">
        <v>1012</v>
      </c>
      <c r="B443" s="16" t="s">
        <v>351</v>
      </c>
      <c r="C443" s="17"/>
      <c r="D443" s="17"/>
      <c r="E443" s="17"/>
      <c r="F443" s="11" t="s">
        <v>1013</v>
      </c>
      <c r="G443" s="12"/>
      <c r="H443" s="13">
        <v>358146.3</v>
      </c>
      <c r="I443" s="13">
        <v>0</v>
      </c>
      <c r="J443" s="13">
        <v>0</v>
      </c>
      <c r="K443" s="13">
        <v>358146.3</v>
      </c>
      <c r="L443" s="14"/>
    </row>
    <row r="444" spans="1:12" x14ac:dyDescent="0.3">
      <c r="A444" s="18" t="s">
        <v>1014</v>
      </c>
      <c r="B444" s="16" t="s">
        <v>351</v>
      </c>
      <c r="C444" s="17"/>
      <c r="D444" s="17"/>
      <c r="E444" s="17"/>
      <c r="F444" s="17"/>
      <c r="G444" s="19" t="s">
        <v>1015</v>
      </c>
      <c r="H444" s="20">
        <v>358146.3</v>
      </c>
      <c r="I444" s="20">
        <v>0</v>
      </c>
      <c r="J444" s="20">
        <v>0</v>
      </c>
      <c r="K444" s="20">
        <v>358146.3</v>
      </c>
      <c r="L444" s="21"/>
    </row>
    <row r="445" spans="1:12" x14ac:dyDescent="0.3">
      <c r="A445" s="22" t="s">
        <v>351</v>
      </c>
      <c r="B445" s="16" t="s">
        <v>351</v>
      </c>
      <c r="C445" s="17"/>
      <c r="D445" s="17"/>
      <c r="E445" s="17"/>
      <c r="F445" s="17"/>
      <c r="G445" s="23" t="s">
        <v>351</v>
      </c>
      <c r="H445" s="24"/>
      <c r="I445" s="24"/>
      <c r="J445" s="24"/>
      <c r="K445" s="24"/>
      <c r="L445" s="25"/>
    </row>
    <row r="446" spans="1:12" x14ac:dyDescent="0.3">
      <c r="A446" s="10" t="s">
        <v>1016</v>
      </c>
      <c r="B446" s="16" t="s">
        <v>351</v>
      </c>
      <c r="C446" s="17"/>
      <c r="D446" s="17"/>
      <c r="E446" s="11" t="s">
        <v>974</v>
      </c>
      <c r="F446" s="12"/>
      <c r="G446" s="12"/>
      <c r="H446" s="13">
        <v>2751.06</v>
      </c>
      <c r="I446" s="13">
        <v>0</v>
      </c>
      <c r="J446" s="13">
        <v>0</v>
      </c>
      <c r="K446" s="13">
        <v>2751.06</v>
      </c>
      <c r="L446" s="14"/>
    </row>
    <row r="447" spans="1:12" x14ac:dyDescent="0.3">
      <c r="A447" s="10" t="s">
        <v>1017</v>
      </c>
      <c r="B447" s="16" t="s">
        <v>351</v>
      </c>
      <c r="C447" s="17"/>
      <c r="D447" s="17"/>
      <c r="E447" s="17"/>
      <c r="F447" s="11" t="s">
        <v>974</v>
      </c>
      <c r="G447" s="12"/>
      <c r="H447" s="13">
        <v>2751.06</v>
      </c>
      <c r="I447" s="13">
        <v>0</v>
      </c>
      <c r="J447" s="13">
        <v>0</v>
      </c>
      <c r="K447" s="13">
        <v>2751.06</v>
      </c>
      <c r="L447" s="14"/>
    </row>
    <row r="448" spans="1:12" x14ac:dyDescent="0.3">
      <c r="A448" s="18" t="s">
        <v>1018</v>
      </c>
      <c r="B448" s="16" t="s">
        <v>351</v>
      </c>
      <c r="C448" s="17"/>
      <c r="D448" s="17"/>
      <c r="E448" s="17"/>
      <c r="F448" s="17"/>
      <c r="G448" s="19" t="s">
        <v>979</v>
      </c>
      <c r="H448" s="20">
        <v>2751.06</v>
      </c>
      <c r="I448" s="20">
        <v>0</v>
      </c>
      <c r="J448" s="20">
        <v>0</v>
      </c>
      <c r="K448" s="20">
        <v>2751.06</v>
      </c>
      <c r="L448" s="21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13</vt:i4>
      </vt:variant>
      <vt:variant>
        <vt:lpstr>Intervalos Nomeados</vt:lpstr>
      </vt:variant>
      <vt:variant>
        <vt:i4>1</vt:i4>
      </vt:variant>
    </vt:vector>
  </HeadingPairs>
  <TitlesOfParts>
    <vt:vector size="14" baseType="lpstr">
      <vt:lpstr>Fábricas</vt:lpstr>
      <vt:lpstr>Dez</vt:lpstr>
      <vt:lpstr>Nov</vt:lpstr>
      <vt:lpstr>Out</vt:lpstr>
      <vt:lpstr>Set</vt:lpstr>
      <vt:lpstr>Ago</vt:lpstr>
      <vt:lpstr>Jul</vt:lpstr>
      <vt:lpstr>Mai</vt:lpstr>
      <vt:lpstr>Jun</vt:lpstr>
      <vt:lpstr>Abr</vt:lpstr>
      <vt:lpstr>Mar</vt:lpstr>
      <vt:lpstr>Fev</vt:lpstr>
      <vt:lpstr>Jan</vt:lpstr>
      <vt:lpstr>Fábricas!Area_de_impressao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Rodrigues</dc:creator>
  <cp:keywords/>
  <dc:description/>
  <cp:lastModifiedBy>Octavio Antunes Franco Martinez</cp:lastModifiedBy>
  <cp:revision/>
  <cp:lastPrinted>2024-02-22T13:42:11Z</cp:lastPrinted>
  <dcterms:created xsi:type="dcterms:W3CDTF">2018-09-05T12:57:04Z</dcterms:created>
  <dcterms:modified xsi:type="dcterms:W3CDTF">2024-02-22T13:42:27Z</dcterms:modified>
  <cp:category/>
  <cp:contentStatus/>
</cp:coreProperties>
</file>